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rinaldi\Dropbox\COMUNE - Work\02 - Polizze\B - Prospetto calcolo rate\"/>
    </mc:Choice>
  </mc:AlternateContent>
  <xr:revisionPtr revIDLastSave="0" documentId="13_ncr:1_{171F8DC2-A472-452C-962C-5E0D1AC762BE}" xr6:coauthVersionLast="47" xr6:coauthVersionMax="47" xr10:uidLastSave="{00000000-0000-0000-0000-000000000000}"/>
  <workbookProtection workbookAlgorithmName="SHA-512" workbookHashValue="o/ugIKyT/49eGh8M9CCkmHM0Eh3kzPzIYIZ9LY+vURIJUK9yPsUH/VZwWcw5OTsCxPuZ+W8+jT2wBJPt0S6bAw==" workbookSaltValue="iOwrOFM1Un1gnJtSK1sARQ==" workbookSpinCount="100000" lockStructure="1"/>
  <bookViews>
    <workbookView xWindow="-120" yWindow="-120" windowWidth="29040" windowHeight="15840" xr2:uid="{110FD6C3-47ED-4CE9-A62D-3146B4EA9393}"/>
  </bookViews>
  <sheets>
    <sheet name="PROSPETTO RATE" sheetId="1" r:id="rId1"/>
  </sheets>
  <definedNames>
    <definedName name="_xlnm.Print_Area" localSheetId="0">'PROSPETTO RATE'!$B$1:$I$87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E75" i="1"/>
  <c r="E74" i="1"/>
  <c r="E44" i="1"/>
  <c r="F44" i="1" s="1"/>
  <c r="E43" i="1"/>
  <c r="F67" i="1" s="1"/>
  <c r="E42" i="1"/>
  <c r="C42" i="1" s="1"/>
  <c r="E36" i="1"/>
  <c r="E38" i="1" s="1"/>
  <c r="E30" i="1"/>
  <c r="F30" i="1" s="1"/>
  <c r="F25" i="1"/>
  <c r="E26" i="1"/>
  <c r="E54" i="1" s="1"/>
  <c r="F20" i="1"/>
  <c r="F18" i="1"/>
  <c r="F19" i="1"/>
  <c r="E55" i="1" l="1"/>
  <c r="D55" i="1" s="1"/>
  <c r="D54" i="1"/>
  <c r="F54" i="1"/>
  <c r="E48" i="1"/>
  <c r="E49" i="1" s="1"/>
  <c r="C48" i="1" s="1"/>
  <c r="E45" i="1"/>
  <c r="D45" i="1" s="1"/>
  <c r="C43" i="1"/>
  <c r="C44" i="1"/>
  <c r="F36" i="1"/>
  <c r="E31" i="1"/>
  <c r="C37" i="1" s="1"/>
  <c r="C55" i="1"/>
  <c r="D38" i="1"/>
  <c r="F38" i="1"/>
  <c r="E21" i="1"/>
  <c r="E32" i="1"/>
  <c r="F24" i="1"/>
  <c r="E68" i="1"/>
  <c r="E37" i="1"/>
  <c r="E39" i="1" s="1"/>
  <c r="F43" i="1"/>
  <c r="C54" i="1"/>
  <c r="F68" i="1"/>
  <c r="D42" i="1"/>
  <c r="D44" i="1"/>
  <c r="E56" i="1"/>
  <c r="D56" i="1" s="1"/>
  <c r="D36" i="1"/>
  <c r="F48" i="1"/>
  <c r="D30" i="1"/>
  <c r="F42" i="1"/>
  <c r="K48" i="1"/>
  <c r="E67" i="1"/>
  <c r="D43" i="1"/>
  <c r="E50" i="1" l="1"/>
  <c r="D50" i="1" s="1"/>
  <c r="D48" i="1"/>
  <c r="F55" i="1"/>
  <c r="C30" i="1"/>
  <c r="C36" i="1"/>
  <c r="F45" i="1"/>
  <c r="F31" i="1"/>
  <c r="F61" i="1"/>
  <c r="C31" i="1"/>
  <c r="E33" i="1"/>
  <c r="D33" i="1" s="1"/>
  <c r="D31" i="1"/>
  <c r="E61" i="1"/>
  <c r="E69" i="1"/>
  <c r="E70" i="1" s="1"/>
  <c r="D49" i="1"/>
  <c r="C49" i="1"/>
  <c r="F49" i="1"/>
  <c r="F50" i="1"/>
  <c r="E81" i="1"/>
  <c r="C50" i="1"/>
  <c r="D39" i="1"/>
  <c r="F39" i="1"/>
  <c r="F56" i="1"/>
  <c r="C56" i="1"/>
  <c r="F37" i="1"/>
  <c r="D37" i="1"/>
  <c r="F32" i="1"/>
  <c r="D32" i="1"/>
  <c r="C32" i="1"/>
  <c r="F62" i="1"/>
  <c r="C38" i="1"/>
  <c r="E62" i="1"/>
  <c r="E57" i="1"/>
  <c r="E51" i="1"/>
  <c r="F33" i="1" l="1"/>
  <c r="E82" i="1"/>
  <c r="E83" i="1" s="1"/>
  <c r="D51" i="1"/>
  <c r="F81" i="1"/>
  <c r="F80" i="1"/>
  <c r="F51" i="1"/>
  <c r="E63" i="1"/>
  <c r="E64" i="1" s="1"/>
  <c r="F57" i="1"/>
  <c r="D57" i="1"/>
  <c r="F75" i="1" l="1"/>
  <c r="F74" i="1"/>
  <c r="E76" i="1" l="1"/>
  <c r="E77" i="1" s="1"/>
</calcChain>
</file>

<file path=xl/sharedStrings.xml><?xml version="1.0" encoding="utf-8"?>
<sst xmlns="http://schemas.openxmlformats.org/spreadsheetml/2006/main" count="85" uniqueCount="55">
  <si>
    <t>PROSPETTO DI CALCOLO IMPORTI DA RATEIZZARE E DA GARANTIRE CON POLIZZE</t>
  </si>
  <si>
    <t>Titolo abilitativo</t>
  </si>
  <si>
    <t>Beneficiario</t>
  </si>
  <si>
    <t>SI VUOLE RATEIZZARE L'IMPORTO</t>
  </si>
  <si>
    <t>Importo minimo come soglia rateizzabile</t>
  </si>
  <si>
    <t>Per oneri di urbanizzazione e standard  (rif. D.G. 53/2013 e D.G 291/2016)</t>
  </si>
  <si>
    <t>Non rateizzare oneri urbanizzazione</t>
  </si>
  <si>
    <t>Spuntare se non si vuole applicare la rateizzazione ad una categoria</t>
  </si>
  <si>
    <t>Non rateizzare costo di costruzione</t>
  </si>
  <si>
    <t>Non rateizzare Standard</t>
  </si>
  <si>
    <t>A - B - C - CONTRIBUTO DI COSTRUZIONE</t>
  </si>
  <si>
    <t>IMPORTO</t>
  </si>
  <si>
    <t>ANNOTAZIONI</t>
  </si>
  <si>
    <t>URBANIZZAZIONI PRIMARIE</t>
  </si>
  <si>
    <t>URBANIZZAZIONI SECONDARIE</t>
  </si>
  <si>
    <t>COSTO DI COSTRUZIONE</t>
  </si>
  <si>
    <t>Totale contributo di costruzione</t>
  </si>
  <si>
    <t>D - MONETIZZAZIONI</t>
  </si>
  <si>
    <t>STANDARD</t>
  </si>
  <si>
    <t>PARCHEGGI</t>
  </si>
  <si>
    <t>Totale a standard</t>
  </si>
  <si>
    <t>A - URBANIZZAZIONI PRIMARIE</t>
  </si>
  <si>
    <t>%</t>
  </si>
  <si>
    <t>Totale urbanizzazioni primarie</t>
  </si>
  <si>
    <t>B - URBANIZZAZIONI SECONDARIE</t>
  </si>
  <si>
    <t>Totale urbanizzazioni secondarie</t>
  </si>
  <si>
    <t>C - COSTO DI COSTRUZIONE</t>
  </si>
  <si>
    <t>Totale costo di costruzione</t>
  </si>
  <si>
    <t>D1 - MONETIZZAZIONE STANDARD</t>
  </si>
  <si>
    <t>D2 - MONETIZZAZIONE PARCHEGGI</t>
  </si>
  <si>
    <t>Totale parcheggi</t>
  </si>
  <si>
    <t>1 - POLIZZA ONERI DI URBANIZZAZIONE</t>
  </si>
  <si>
    <r>
      <rPr>
        <b/>
        <i/>
        <sz val="11"/>
        <color rgb="FF333399"/>
        <rFont val="Calibri"/>
        <family val="2"/>
        <scheme val="minor"/>
      </rPr>
      <t>2 RATA</t>
    </r>
    <r>
      <rPr>
        <i/>
        <sz val="11"/>
        <color rgb="FF333399"/>
        <rFont val="Calibri"/>
        <family val="2"/>
        <scheme val="minor"/>
      </rPr>
      <t xml:space="preserve">  - URB. PRIMARIE E SECONDARIE</t>
    </r>
  </si>
  <si>
    <r>
      <rPr>
        <b/>
        <i/>
        <sz val="11"/>
        <color rgb="FF333399"/>
        <rFont val="Calibri"/>
        <family val="2"/>
        <scheme val="minor"/>
      </rPr>
      <t>3 RATA</t>
    </r>
    <r>
      <rPr>
        <i/>
        <sz val="11"/>
        <color rgb="FF333399"/>
        <rFont val="Calibri"/>
        <family val="2"/>
        <scheme val="minor"/>
      </rPr>
      <t xml:space="preserve">  - URB. PRIMARIE E SECONDARIE</t>
    </r>
  </si>
  <si>
    <t>Incr. max penale oneri urbanizz.</t>
  </si>
  <si>
    <t>Rif. Art. 42 DPR 380/2001</t>
  </si>
  <si>
    <t>Somma totale da garantire con polizza</t>
  </si>
  <si>
    <t>Solo oneri di urbanizzazione</t>
  </si>
  <si>
    <t>2 - POLIZZA PER COSTO DI COSTRUZIONE</t>
  </si>
  <si>
    <r>
      <rPr>
        <b/>
        <i/>
        <sz val="11"/>
        <color rgb="FF333399"/>
        <rFont val="Calibri"/>
        <family val="2"/>
        <scheme val="minor"/>
      </rPr>
      <t>2 RATA</t>
    </r>
    <r>
      <rPr>
        <i/>
        <sz val="11"/>
        <color rgb="FF333399"/>
        <rFont val="Calibri"/>
        <family val="2"/>
        <scheme val="minor"/>
      </rPr>
      <t xml:space="preserve">  - COSTO DI COSTRUZIONE</t>
    </r>
  </si>
  <si>
    <r>
      <rPr>
        <b/>
        <i/>
        <sz val="11"/>
        <color rgb="FF333399"/>
        <rFont val="Calibri"/>
        <family val="2"/>
        <scheme val="minor"/>
      </rPr>
      <t>3 RATA</t>
    </r>
    <r>
      <rPr>
        <i/>
        <sz val="11"/>
        <color rgb="FF333399"/>
        <rFont val="Calibri"/>
        <family val="2"/>
        <scheme val="minor"/>
      </rPr>
      <t xml:space="preserve">  - COSTO DI COSTRUZIONE</t>
    </r>
  </si>
  <si>
    <t>Incr. max penale costo costr.</t>
  </si>
  <si>
    <t>Solo costo di costruzione</t>
  </si>
  <si>
    <t>1 + 2 - POLIZZA CONTR. DI COSTRUZIONE</t>
  </si>
  <si>
    <r>
      <rPr>
        <b/>
        <i/>
        <sz val="11"/>
        <color rgb="FF333399"/>
        <rFont val="Calibri"/>
        <family val="2"/>
        <scheme val="minor"/>
      </rPr>
      <t>2 RATA</t>
    </r>
    <r>
      <rPr>
        <i/>
        <sz val="11"/>
        <color rgb="FF333399"/>
        <rFont val="Calibri"/>
        <family val="2"/>
        <scheme val="minor"/>
      </rPr>
      <t xml:space="preserve">  - ONERI URB. + COSTO COSTR.</t>
    </r>
  </si>
  <si>
    <r>
      <rPr>
        <b/>
        <i/>
        <sz val="11"/>
        <color rgb="FF333399"/>
        <rFont val="Calibri"/>
        <family val="2"/>
        <scheme val="minor"/>
      </rPr>
      <t>3 RATA</t>
    </r>
    <r>
      <rPr>
        <i/>
        <sz val="11"/>
        <color rgb="FF333399"/>
        <rFont val="Calibri"/>
        <family val="2"/>
        <scheme val="minor"/>
      </rPr>
      <t xml:space="preserve">  - ONERI URB. + COSTO COSTR.</t>
    </r>
  </si>
  <si>
    <t>Incr. max penale oneri urban.</t>
  </si>
  <si>
    <t>Contributo di costruzione = oneri di urbanizzazione + costi di costruzione</t>
  </si>
  <si>
    <t>3 - POLIZZA PER MONETIZZAZIONE</t>
  </si>
  <si>
    <r>
      <rPr>
        <b/>
        <i/>
        <sz val="11"/>
        <color rgb="FF333399"/>
        <rFont val="Calibri"/>
        <family val="2"/>
        <scheme val="minor"/>
      </rPr>
      <t>2 RATA</t>
    </r>
    <r>
      <rPr>
        <i/>
        <sz val="11"/>
        <color rgb="FF333399"/>
        <rFont val="Calibri"/>
        <family val="2"/>
        <scheme val="minor"/>
      </rPr>
      <t xml:space="preserve"> - STANDARD + PARCHEGGI</t>
    </r>
  </si>
  <si>
    <r>
      <rPr>
        <b/>
        <i/>
        <sz val="11"/>
        <color rgb="FF333399"/>
        <rFont val="Calibri"/>
        <family val="2"/>
        <scheme val="minor"/>
      </rPr>
      <t>3 RATA</t>
    </r>
    <r>
      <rPr>
        <i/>
        <sz val="11"/>
        <color rgb="FF333399"/>
        <rFont val="Calibri"/>
        <family val="2"/>
        <scheme val="minor"/>
      </rPr>
      <t xml:space="preserve"> -  STANDARD + PARCHEGGI</t>
    </r>
  </si>
  <si>
    <t>Incr. per event. interessi legali</t>
  </si>
  <si>
    <t>Incremento per tenere conto di eventuali interessi legali in caso di ritardo</t>
  </si>
  <si>
    <t>Per standard urbanistici (*)</t>
  </si>
  <si>
    <r>
      <rPr>
        <sz val="12"/>
        <color rgb="FFFF0000"/>
        <rFont val="Calibri"/>
        <family val="2"/>
        <scheme val="minor"/>
      </rPr>
      <t>(*)</t>
    </r>
    <r>
      <rPr>
        <b/>
        <sz val="10"/>
        <color rgb="FFFF0000"/>
        <rFont val="Calibri"/>
        <family val="2"/>
        <scheme val="minor"/>
      </rPr>
      <t xml:space="preserve"> - Per la monetizzazione degli standard urbanistici occorre sempre fare una polizza specifica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</si>
</sst>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(&quot;€&quot;* #,##0.00_);_(&quot;€&quot;* \(#,##0.00\);_(&quot;€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b/>
      <sz val="11"/>
      <color theme="1"/>
      <name val="Arial Black"/>
      <family val="2"/>
    </font>
    <font>
      <b/>
      <sz val="11"/>
      <color rgb="FF333399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33339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33399"/>
      <name val="Arial Black"/>
      <family val="2"/>
    </font>
    <font>
      <sz val="11"/>
      <color rgb="FF333399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rgb="FF333399"/>
      <name val="Calibri"/>
      <family val="2"/>
      <scheme val="minor"/>
    </font>
    <font>
      <i/>
      <sz val="10"/>
      <color rgb="FF33339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333399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rgb="FF333399"/>
      </top>
      <bottom style="thick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/>
      <bottom style="medium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rgb="FF333399"/>
      </bottom>
      <diagonal/>
    </border>
    <border>
      <left/>
      <right/>
      <top style="hair">
        <color rgb="FF333399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rgb="FF333399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rgb="FF333399"/>
      </top>
      <bottom style="hair">
        <color rgb="FF333399"/>
      </bottom>
      <diagonal/>
    </border>
    <border>
      <left/>
      <right/>
      <top style="hair">
        <color auto="1"/>
      </top>
      <bottom style="hair">
        <color rgb="FF333399"/>
      </bottom>
      <diagonal/>
    </border>
    <border>
      <left/>
      <right/>
      <top/>
      <bottom style="hair">
        <color auto="1"/>
      </bottom>
      <diagonal/>
    </border>
    <border>
      <left/>
      <right/>
      <top style="thick">
        <color rgb="FF333399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164" fontId="0" fillId="0" borderId="0" xfId="1" applyFont="1" applyProtection="1">
      <protection hidden="1"/>
    </xf>
    <xf numFmtId="0" fontId="5" fillId="0" borderId="1" xfId="0" applyFont="1" applyBorder="1" applyAlignment="1" applyProtection="1">
      <alignment horizontal="left" vertical="center" wrapText="1" indent="16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center"/>
    </xf>
    <xf numFmtId="0" fontId="6" fillId="0" borderId="2" xfId="0" applyFont="1" applyBorder="1" applyAlignment="1" applyProtection="1">
      <alignment horizontal="left" wrapText="1" indent="1"/>
      <protection hidden="1"/>
    </xf>
    <xf numFmtId="164" fontId="7" fillId="0" borderId="0" xfId="1" applyFont="1" applyFill="1" applyBorder="1" applyAlignment="1" applyProtection="1">
      <alignment horizontal="left"/>
      <protection hidden="1"/>
    </xf>
    <xf numFmtId="164" fontId="7" fillId="0" borderId="2" xfId="1" applyFont="1" applyFill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indent="1"/>
      <protection hidden="1"/>
    </xf>
    <xf numFmtId="0" fontId="0" fillId="0" borderId="3" xfId="0" applyBorder="1"/>
    <xf numFmtId="0" fontId="0" fillId="0" borderId="3" xfId="0" applyBorder="1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4" xfId="0" applyBorder="1" applyProtection="1">
      <protection locked="0" hidden="1"/>
    </xf>
    <xf numFmtId="0" fontId="2" fillId="0" borderId="0" xfId="0" applyFont="1" applyProtection="1">
      <protection hidden="1"/>
    </xf>
    <xf numFmtId="164" fontId="0" fillId="0" borderId="0" xfId="1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0" fillId="0" borderId="0" xfId="0" applyAlignment="1" applyProtection="1">
      <alignment vertical="center"/>
      <protection hidden="1"/>
    </xf>
    <xf numFmtId="165" fontId="2" fillId="0" borderId="0" xfId="2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65" fontId="1" fillId="0" borderId="0" xfId="2" applyFont="1" applyBorder="1" applyAlignment="1" applyProtection="1">
      <alignment vertical="center"/>
      <protection hidden="1"/>
    </xf>
    <xf numFmtId="165" fontId="10" fillId="0" borderId="0" xfId="2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" fillId="0" borderId="5" xfId="0" applyFont="1" applyBorder="1" applyAlignment="1" applyProtection="1">
      <alignment horizontal="left" indent="1"/>
      <protection hidden="1"/>
    </xf>
    <xf numFmtId="0" fontId="2" fillId="0" borderId="5" xfId="0" applyFont="1" applyBorder="1" applyAlignment="1" applyProtection="1">
      <alignment horizontal="center"/>
      <protection hidden="1"/>
    </xf>
    <xf numFmtId="165" fontId="2" fillId="0" borderId="5" xfId="2" applyFont="1" applyFill="1" applyBorder="1" applyAlignment="1" applyProtection="1">
      <alignment horizontal="center"/>
      <protection hidden="1"/>
    </xf>
    <xf numFmtId="0" fontId="2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0" fontId="8" fillId="0" borderId="6" xfId="0" applyFont="1" applyBorder="1" applyAlignment="1" applyProtection="1">
      <alignment horizontal="left" indent="2"/>
      <protection hidden="1"/>
    </xf>
    <xf numFmtId="0" fontId="8" fillId="0" borderId="6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3" fillId="0" borderId="0" xfId="0" applyFont="1" applyProtection="1">
      <protection hidden="1"/>
    </xf>
    <xf numFmtId="0" fontId="8" fillId="0" borderId="7" xfId="0" applyFont="1" applyBorder="1" applyAlignment="1" applyProtection="1">
      <alignment horizontal="left" indent="2"/>
      <protection hidden="1"/>
    </xf>
    <xf numFmtId="0" fontId="8" fillId="0" borderId="7" xfId="0" applyFont="1" applyBorder="1" applyProtection="1">
      <protection hidden="1"/>
    </xf>
    <xf numFmtId="0" fontId="13" fillId="0" borderId="7" xfId="0" applyFont="1" applyBorder="1" applyProtection="1">
      <protection hidden="1"/>
    </xf>
    <xf numFmtId="0" fontId="8" fillId="0" borderId="8" xfId="0" applyFont="1" applyBorder="1" applyAlignment="1" applyProtection="1">
      <alignment horizontal="left" indent="2"/>
      <protection hidden="1"/>
    </xf>
    <xf numFmtId="0" fontId="8" fillId="0" borderId="8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Protection="1">
      <protection hidden="1"/>
    </xf>
    <xf numFmtId="165" fontId="6" fillId="0" borderId="0" xfId="2" applyFont="1" applyBorder="1" applyProtection="1">
      <protection hidden="1"/>
    </xf>
    <xf numFmtId="165" fontId="0" fillId="0" borderId="0" xfId="2" applyFont="1" applyProtection="1">
      <protection hidden="1"/>
    </xf>
    <xf numFmtId="0" fontId="8" fillId="0" borderId="9" xfId="0" applyFont="1" applyBorder="1" applyAlignment="1" applyProtection="1">
      <alignment horizontal="left" wrapText="1" indent="2"/>
      <protection hidden="1"/>
    </xf>
    <xf numFmtId="0" fontId="8" fillId="0" borderId="9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6" fillId="0" borderId="0" xfId="0" applyFont="1" applyAlignment="1" applyProtection="1">
      <alignment horizontal="left" wrapText="1" indent="1"/>
      <protection hidden="1"/>
    </xf>
    <xf numFmtId="44" fontId="0" fillId="0" borderId="0" xfId="0" applyNumberFormat="1"/>
    <xf numFmtId="0" fontId="2" fillId="0" borderId="0" xfId="0" applyFont="1" applyAlignment="1" applyProtection="1">
      <alignment wrapText="1"/>
      <protection hidden="1"/>
    </xf>
    <xf numFmtId="165" fontId="2" fillId="0" borderId="0" xfId="2" applyFont="1" applyBorder="1" applyProtection="1">
      <protection hidden="1"/>
    </xf>
    <xf numFmtId="0" fontId="14" fillId="0" borderId="6" xfId="0" applyFont="1" applyBorder="1" applyAlignment="1" applyProtection="1">
      <alignment horizontal="left" indent="2"/>
      <protection hidden="1"/>
    </xf>
    <xf numFmtId="9" fontId="15" fillId="0" borderId="6" xfId="0" applyNumberFormat="1" applyFont="1" applyBorder="1" applyAlignment="1" applyProtection="1">
      <alignment horizontal="center"/>
      <protection hidden="1"/>
    </xf>
    <xf numFmtId="165" fontId="16" fillId="0" borderId="6" xfId="2" applyFont="1" applyBorder="1" applyProtection="1">
      <protection hidden="1"/>
    </xf>
    <xf numFmtId="0" fontId="17" fillId="0" borderId="6" xfId="0" applyFont="1" applyBorder="1" applyProtection="1">
      <protection hidden="1"/>
    </xf>
    <xf numFmtId="0" fontId="18" fillId="0" borderId="6" xfId="0" applyFont="1" applyBorder="1" applyProtection="1">
      <protection hidden="1"/>
    </xf>
    <xf numFmtId="0" fontId="19" fillId="0" borderId="10" xfId="0" applyFont="1" applyBorder="1" applyProtection="1">
      <protection hidden="1"/>
    </xf>
    <xf numFmtId="0" fontId="19" fillId="0" borderId="0" xfId="0" applyFont="1" applyProtection="1">
      <protection hidden="1"/>
    </xf>
    <xf numFmtId="0" fontId="18" fillId="0" borderId="11" xfId="0" applyFont="1" applyBorder="1" applyAlignment="1" applyProtection="1">
      <alignment horizontal="left" indent="2"/>
      <protection hidden="1"/>
    </xf>
    <xf numFmtId="9" fontId="8" fillId="0" borderId="11" xfId="0" applyNumberFormat="1" applyFont="1" applyBorder="1" applyAlignment="1" applyProtection="1">
      <alignment horizontal="center"/>
      <protection hidden="1"/>
    </xf>
    <xf numFmtId="165" fontId="13" fillId="0" borderId="11" xfId="2" applyFont="1" applyBorder="1" applyProtection="1">
      <protection hidden="1"/>
    </xf>
    <xf numFmtId="0" fontId="19" fillId="0" borderId="11" xfId="0" applyFont="1" applyBorder="1" applyAlignment="1" applyProtection="1">
      <alignment vertical="center"/>
      <protection hidden="1"/>
    </xf>
    <xf numFmtId="0" fontId="8" fillId="0" borderId="11" xfId="0" applyFont="1" applyBorder="1" applyAlignment="1" applyProtection="1">
      <alignment vertical="distributed"/>
      <protection hidden="1"/>
    </xf>
    <xf numFmtId="0" fontId="19" fillId="0" borderId="12" xfId="0" applyFont="1" applyBorder="1" applyProtection="1">
      <protection hidden="1"/>
    </xf>
    <xf numFmtId="0" fontId="18" fillId="0" borderId="9" xfId="0" applyFont="1" applyBorder="1" applyAlignment="1" applyProtection="1">
      <alignment horizontal="left" indent="2"/>
      <protection hidden="1"/>
    </xf>
    <xf numFmtId="9" fontId="8" fillId="0" borderId="9" xfId="0" applyNumberFormat="1" applyFont="1" applyBorder="1" applyAlignment="1" applyProtection="1">
      <alignment horizontal="center"/>
      <protection hidden="1"/>
    </xf>
    <xf numFmtId="165" fontId="13" fillId="0" borderId="9" xfId="2" applyFont="1" applyBorder="1" applyProtection="1">
      <protection hidden="1"/>
    </xf>
    <xf numFmtId="0" fontId="19" fillId="0" borderId="9" xfId="0" applyFont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164" fontId="6" fillId="0" borderId="0" xfId="1" applyFont="1"/>
    <xf numFmtId="0" fontId="19" fillId="0" borderId="11" xfId="0" applyFont="1" applyBorder="1" applyProtection="1">
      <protection hidden="1"/>
    </xf>
    <xf numFmtId="0" fontId="13" fillId="0" borderId="11" xfId="0" applyFont="1" applyBorder="1" applyProtection="1">
      <protection hidden="1"/>
    </xf>
    <xf numFmtId="0" fontId="8" fillId="0" borderId="6" xfId="0" quotePrefix="1" applyFont="1" applyBorder="1" applyAlignment="1" applyProtection="1">
      <alignment horizontal="left" indent="2"/>
      <protection hidden="1"/>
    </xf>
    <xf numFmtId="165" fontId="13" fillId="0" borderId="6" xfId="0" applyNumberFormat="1" applyFont="1" applyBorder="1" applyProtection="1">
      <protection hidden="1"/>
    </xf>
    <xf numFmtId="164" fontId="21" fillId="0" borderId="6" xfId="1" applyFont="1" applyBorder="1" applyProtection="1">
      <protection hidden="1"/>
    </xf>
    <xf numFmtId="0" fontId="8" fillId="0" borderId="11" xfId="0" quotePrefix="1" applyFont="1" applyBorder="1" applyAlignment="1" applyProtection="1">
      <alignment horizontal="left" indent="2"/>
      <protection hidden="1"/>
    </xf>
    <xf numFmtId="0" fontId="8" fillId="0" borderId="11" xfId="0" applyFont="1" applyBorder="1" applyProtection="1">
      <protection hidden="1"/>
    </xf>
    <xf numFmtId="165" fontId="13" fillId="0" borderId="11" xfId="0" applyNumberFormat="1" applyFont="1" applyBorder="1" applyProtection="1">
      <protection hidden="1"/>
    </xf>
    <xf numFmtId="164" fontId="21" fillId="0" borderId="11" xfId="1" applyFont="1" applyBorder="1" applyProtection="1">
      <protection hidden="1"/>
    </xf>
    <xf numFmtId="0" fontId="8" fillId="0" borderId="9" xfId="0" quotePrefix="1" applyFont="1" applyBorder="1" applyAlignment="1" applyProtection="1">
      <alignment horizontal="left" indent="3"/>
      <protection hidden="1"/>
    </xf>
    <xf numFmtId="9" fontId="8" fillId="0" borderId="9" xfId="3" applyFont="1" applyBorder="1" applyProtection="1">
      <protection hidden="1"/>
    </xf>
    <xf numFmtId="165" fontId="13" fillId="0" borderId="9" xfId="0" applyNumberFormat="1" applyFont="1" applyBorder="1" applyProtection="1">
      <protection hidden="1"/>
    </xf>
    <xf numFmtId="164" fontId="21" fillId="0" borderId="9" xfId="1" applyFont="1" applyBorder="1" applyProtection="1">
      <protection hidden="1"/>
    </xf>
    <xf numFmtId="0" fontId="6" fillId="0" borderId="10" xfId="0" applyFont="1" applyBorder="1" applyAlignment="1" applyProtection="1">
      <alignment horizontal="left" indent="1"/>
      <protection hidden="1"/>
    </xf>
    <xf numFmtId="9" fontId="8" fillId="0" borderId="10" xfId="3" applyFont="1" applyBorder="1" applyProtection="1">
      <protection hidden="1"/>
    </xf>
    <xf numFmtId="165" fontId="6" fillId="0" borderId="10" xfId="0" applyNumberFormat="1" applyFont="1" applyBorder="1" applyProtection="1">
      <protection hidden="1"/>
    </xf>
    <xf numFmtId="164" fontId="6" fillId="0" borderId="10" xfId="1" applyFont="1" applyBorder="1" applyProtection="1">
      <protection hidden="1"/>
    </xf>
    <xf numFmtId="0" fontId="13" fillId="0" borderId="10" xfId="0" applyFont="1" applyBorder="1" applyProtection="1">
      <protection hidden="1"/>
    </xf>
    <xf numFmtId="0" fontId="22" fillId="0" borderId="10" xfId="0" applyFont="1" applyBorder="1" applyProtection="1">
      <protection hidden="1"/>
    </xf>
    <xf numFmtId="0" fontId="22" fillId="0" borderId="0" xfId="0" applyFont="1" applyProtection="1">
      <protection hidden="1"/>
    </xf>
    <xf numFmtId="0" fontId="15" fillId="0" borderId="13" xfId="0" quotePrefix="1" applyFont="1" applyBorder="1" applyAlignment="1" applyProtection="1">
      <alignment horizontal="left" indent="2"/>
      <protection hidden="1"/>
    </xf>
    <xf numFmtId="9" fontId="23" fillId="0" borderId="0" xfId="3" applyFont="1" applyBorder="1" applyProtection="1">
      <protection hidden="1"/>
    </xf>
    <xf numFmtId="165" fontId="10" fillId="0" borderId="0" xfId="0" applyNumberFormat="1" applyFont="1" applyProtection="1">
      <protection hidden="1"/>
    </xf>
    <xf numFmtId="164" fontId="24" fillId="0" borderId="0" xfId="1" applyFont="1" applyBorder="1" applyProtection="1">
      <protection hidden="1"/>
    </xf>
    <xf numFmtId="0" fontId="8" fillId="0" borderId="9" xfId="0" applyFont="1" applyBorder="1" applyAlignment="1" applyProtection="1">
      <alignment horizontal="left" indent="3"/>
      <protection hidden="1"/>
    </xf>
    <xf numFmtId="9" fontId="8" fillId="0" borderId="9" xfId="0" applyNumberFormat="1" applyFont="1" applyBorder="1" applyProtection="1">
      <protection hidden="1"/>
    </xf>
    <xf numFmtId="0" fontId="6" fillId="0" borderId="10" xfId="0" applyFont="1" applyBorder="1" applyProtection="1">
      <protection hidden="1"/>
    </xf>
    <xf numFmtId="0" fontId="0" fillId="0" borderId="10" xfId="0" applyBorder="1" applyProtection="1">
      <protection hidden="1"/>
    </xf>
    <xf numFmtId="165" fontId="2" fillId="0" borderId="0" xfId="0" applyNumberFormat="1" applyFont="1" applyProtection="1">
      <protection hidden="1"/>
    </xf>
    <xf numFmtId="164" fontId="2" fillId="0" borderId="0" xfId="1" applyFont="1" applyBorder="1" applyProtection="1">
      <protection hidden="1"/>
    </xf>
    <xf numFmtId="0" fontId="25" fillId="0" borderId="0" xfId="0" applyFont="1" applyAlignment="1" applyProtection="1">
      <alignment horizontal="left" indent="1"/>
      <protection hidden="1"/>
    </xf>
    <xf numFmtId="0" fontId="8" fillId="0" borderId="11" xfId="0" applyFont="1" applyBorder="1" applyAlignment="1" applyProtection="1">
      <alignment horizontal="left" indent="2"/>
      <protection hidden="1"/>
    </xf>
    <xf numFmtId="0" fontId="27" fillId="0" borderId="0" xfId="0" applyFont="1" applyAlignment="1">
      <alignment wrapText="1"/>
    </xf>
    <xf numFmtId="0" fontId="0" fillId="0" borderId="14" xfId="0" applyBorder="1"/>
    <xf numFmtId="164" fontId="0" fillId="0" borderId="14" xfId="1" applyFont="1" applyBorder="1"/>
    <xf numFmtId="165" fontId="8" fillId="2" borderId="6" xfId="2" applyFont="1" applyFill="1" applyBorder="1" applyProtection="1">
      <protection locked="0"/>
    </xf>
    <xf numFmtId="165" fontId="8" fillId="2" borderId="7" xfId="2" applyFont="1" applyFill="1" applyBorder="1" applyProtection="1">
      <protection locked="0"/>
    </xf>
    <xf numFmtId="165" fontId="8" fillId="2" borderId="8" xfId="2" applyFont="1" applyFill="1" applyBorder="1" applyProtection="1">
      <protection locked="0"/>
    </xf>
    <xf numFmtId="165" fontId="8" fillId="2" borderId="9" xfId="2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 indent="16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left" wrapText="1"/>
      <protection hidden="1"/>
    </xf>
    <xf numFmtId="0" fontId="27" fillId="0" borderId="0" xfId="0" applyFont="1" applyAlignment="1">
      <alignment wrapText="1"/>
    </xf>
    <xf numFmtId="0" fontId="0" fillId="2" borderId="2" xfId="0" applyFill="1" applyBorder="1" applyAlignment="1" applyProtection="1">
      <alignment horizontal="left" vertical="center"/>
      <protection locked="0"/>
    </xf>
    <xf numFmtId="164" fontId="7" fillId="2" borderId="2" xfId="1" applyFont="1" applyFill="1" applyBorder="1" applyAlignment="1" applyProtection="1">
      <alignment horizontal="left" vertical="center"/>
      <protection locked="0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3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11" lockText="1" noThreeD="1"/>
</file>

<file path=xl/ctrlProps/ctrlProp2.xml><?xml version="1.0" encoding="utf-8"?>
<formControlPr xmlns="http://schemas.microsoft.com/office/spreadsheetml/2009/9/main" objectType="CheckBox" fmlaLink="$H$13" lockText="1" noThreeD="1"/>
</file>

<file path=xl/ctrlProps/ctrlProp3.xml><?xml version="1.0" encoding="utf-8"?>
<formControlPr xmlns="http://schemas.microsoft.com/office/spreadsheetml/2009/9/main" objectType="CheckBox" fmlaLink="$H$12" lockText="1" noThreeD="1"/>
</file>

<file path=xl/ctrlProps/ctrlProp4.xml><?xml version="1.0" encoding="utf-8"?>
<formControlPr xmlns="http://schemas.microsoft.com/office/spreadsheetml/2009/9/main" objectType="CheckBox" fmlaLink="$K$12" lockText="1" noThreeD="1"/>
</file>

<file path=xl/ctrlProps/ctrlProp5.xml><?xml version="1.0" encoding="utf-8"?>
<formControlPr xmlns="http://schemas.microsoft.com/office/spreadsheetml/2009/9/main" objectType="CheckBox" fmlaLink="$K$14" lockText="1" noThreeD="1"/>
</file>

<file path=xl/ctrlProps/ctrlProp6.xml><?xml version="1.0" encoding="utf-8"?>
<formControlPr xmlns="http://schemas.microsoft.com/office/spreadsheetml/2009/9/main" objectType="CheckBox" fmlaLink="$K$13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$K$9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0</xdr:rowOff>
        </xdr:from>
        <xdr:to>
          <xdr:col>4</xdr:col>
          <xdr:colOff>819150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12</xdr:row>
          <xdr:rowOff>171450</xdr:rowOff>
        </xdr:from>
        <xdr:to>
          <xdr:col>4</xdr:col>
          <xdr:colOff>800100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180975</xdr:rowOff>
        </xdr:from>
        <xdr:to>
          <xdr:col>4</xdr:col>
          <xdr:colOff>819150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515816</xdr:colOff>
      <xdr:row>1</xdr:row>
      <xdr:rowOff>25028</xdr:rowOff>
    </xdr:from>
    <xdr:to>
      <xdr:col>2</xdr:col>
      <xdr:colOff>1096108</xdr:colOff>
      <xdr:row>1</xdr:row>
      <xdr:rowOff>539592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796" y="215528"/>
          <a:ext cx="580292" cy="5145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0</xdr:rowOff>
        </xdr:from>
        <xdr:to>
          <xdr:col>4</xdr:col>
          <xdr:colOff>819150</xdr:colOff>
          <xdr:row>12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12</xdr:row>
          <xdr:rowOff>171450</xdr:rowOff>
        </xdr:from>
        <xdr:to>
          <xdr:col>4</xdr:col>
          <xdr:colOff>800100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180975</xdr:rowOff>
        </xdr:from>
        <xdr:to>
          <xdr:col>4</xdr:col>
          <xdr:colOff>819150</xdr:colOff>
          <xdr:row>13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814139</xdr:colOff>
      <xdr:row>11</xdr:row>
      <xdr:rowOff>89487</xdr:rowOff>
    </xdr:from>
    <xdr:to>
      <xdr:col>5</xdr:col>
      <xdr:colOff>866274</xdr:colOff>
      <xdr:row>11</xdr:row>
      <xdr:rowOff>108285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4014539" y="2131647"/>
          <a:ext cx="1385635" cy="18798"/>
        </a:xfrm>
        <a:prstGeom prst="straightConnector1">
          <a:avLst/>
        </a:prstGeom>
        <a:ln>
          <a:solidFill>
            <a:srgbClr val="3333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814140</xdr:colOff>
      <xdr:row>11</xdr:row>
      <xdr:rowOff>108285</xdr:rowOff>
    </xdr:from>
    <xdr:to>
      <xdr:col>6</xdr:col>
      <xdr:colOff>12032</xdr:colOff>
      <xdr:row>12</xdr:row>
      <xdr:rowOff>79961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4014540" y="2150445"/>
          <a:ext cx="1400072" cy="154556"/>
        </a:xfrm>
        <a:prstGeom prst="straightConnector1">
          <a:avLst/>
        </a:prstGeom>
        <a:ln>
          <a:solidFill>
            <a:srgbClr val="3333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833189</xdr:colOff>
      <xdr:row>11</xdr:row>
      <xdr:rowOff>112295</xdr:rowOff>
    </xdr:from>
    <xdr:to>
      <xdr:col>6</xdr:col>
      <xdr:colOff>4011</xdr:colOff>
      <xdr:row>13</xdr:row>
      <xdr:rowOff>94248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4033589" y="2154455"/>
          <a:ext cx="1373002" cy="347713"/>
        </a:xfrm>
        <a:prstGeom prst="straightConnector1">
          <a:avLst/>
        </a:prstGeom>
        <a:ln>
          <a:solidFill>
            <a:srgbClr val="333399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85</xdr:row>
      <xdr:rowOff>183177</xdr:rowOff>
    </xdr:from>
    <xdr:to>
      <xdr:col>7</xdr:col>
      <xdr:colOff>1963616</xdr:colOff>
      <xdr:row>86</xdr:row>
      <xdr:rowOff>221277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01980" y="15118377"/>
          <a:ext cx="8775896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800"/>
            <a:t>Via Francesco Saverio Abbrescia, 82-86 70121 - Bari</a:t>
          </a:r>
          <a:r>
            <a:rPr lang="it-IT" sz="800" baseline="0"/>
            <a:t> - tel. 080/5773145 - fax 080/5773106 pec : rip.urbanisticaediliziaprivata@comune.bari.it   - pec : sportellosue.comunebari@pec.rupar.puglia.it</a:t>
          </a:r>
          <a:endParaRPr lang="it-IT" sz="800"/>
        </a:p>
      </xdr:txBody>
    </xdr:sp>
    <xdr:clientData/>
  </xdr:twoCellAnchor>
  <xdr:twoCellAnchor>
    <xdr:from>
      <xdr:col>4</xdr:col>
      <xdr:colOff>989039</xdr:colOff>
      <xdr:row>7</xdr:row>
      <xdr:rowOff>67822</xdr:rowOff>
    </xdr:from>
    <xdr:to>
      <xdr:col>7</xdr:col>
      <xdr:colOff>1719533</xdr:colOff>
      <xdr:row>10</xdr:row>
      <xdr:rowOff>6627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89439" y="1370842"/>
          <a:ext cx="4944354" cy="487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>
              <a:solidFill>
                <a:srgbClr val="FF0000"/>
              </a:solidFill>
            </a:rPr>
            <a:t>ATTENZIONE</a:t>
          </a:r>
          <a:r>
            <a:rPr lang="it-IT" sz="1200" b="1" baseline="0">
              <a:solidFill>
                <a:srgbClr val="FF0000"/>
              </a:solidFill>
            </a:rPr>
            <a:t> </a:t>
          </a:r>
          <a:r>
            <a:rPr lang="it-IT" sz="1200" baseline="0">
              <a:solidFill>
                <a:srgbClr val="FF0000"/>
              </a:solidFill>
            </a:rPr>
            <a:t>: E' Possibile rateizzare solo PDC e SCIA Alternative al PDC</a:t>
          </a:r>
        </a:p>
        <a:p>
          <a:r>
            <a:rPr lang="it-IT" sz="1200" baseline="0">
              <a:solidFill>
                <a:srgbClr val="FF0000"/>
              </a:solidFill>
            </a:rPr>
            <a:t>                           Non è possibile rateizzare le sanzioni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95250</xdr:rowOff>
        </xdr:from>
        <xdr:to>
          <xdr:col>4</xdr:col>
          <xdr:colOff>857250</xdr:colOff>
          <xdr:row>9</xdr:row>
          <xdr:rowOff>57150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7</xdr:row>
          <xdr:rowOff>171450</xdr:rowOff>
        </xdr:from>
        <xdr:to>
          <xdr:col>4</xdr:col>
          <xdr:colOff>219075</xdr:colOff>
          <xdr:row>9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105509</xdr:colOff>
      <xdr:row>58</xdr:row>
      <xdr:rowOff>228599</xdr:rowOff>
    </xdr:from>
    <xdr:to>
      <xdr:col>2</xdr:col>
      <xdr:colOff>2151184</xdr:colOff>
      <xdr:row>70</xdr:row>
      <xdr:rowOff>70338</xdr:rowOff>
    </xdr:to>
    <xdr:grpSp>
      <xdr:nvGrpSpPr>
        <xdr:cNvPr id="16" name="Grup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400784" y="11010899"/>
          <a:ext cx="2274275" cy="2089639"/>
          <a:chOff x="732694" y="9777046"/>
          <a:chExt cx="2344613" cy="2186355"/>
        </a:xfrm>
      </xdr:grpSpPr>
      <xdr:sp macro="" textlink="">
        <xdr:nvSpPr>
          <xdr:cNvPr id="17" name="Parentesi graffa aperta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732694" y="9777046"/>
            <a:ext cx="216880" cy="2180492"/>
          </a:xfrm>
          <a:prstGeom prst="leftBrace">
            <a:avLst>
              <a:gd name="adj1" fmla="val 59153"/>
              <a:gd name="adj2" fmla="val 50000"/>
            </a:avLst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cxnSp macro="">
        <xdr:nvCxnSpPr>
          <xdr:cNvPr id="18" name="Connettore diritt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955430" y="11963401"/>
            <a:ext cx="2121877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920262</xdr:colOff>
      <xdr:row>70</xdr:row>
      <xdr:rowOff>76200</xdr:rowOff>
    </xdr:from>
    <xdr:to>
      <xdr:col>2</xdr:col>
      <xdr:colOff>926123</xdr:colOff>
      <xdr:row>71</xdr:row>
      <xdr:rowOff>187569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1522242" y="12451080"/>
          <a:ext cx="5861" cy="362829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7</xdr:row>
          <xdr:rowOff>171450</xdr:rowOff>
        </xdr:from>
        <xdr:to>
          <xdr:col>4</xdr:col>
          <xdr:colOff>771525</xdr:colOff>
          <xdr:row>9</xdr:row>
          <xdr:rowOff>19050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105508</xdr:colOff>
      <xdr:row>72</xdr:row>
      <xdr:rowOff>0</xdr:rowOff>
    </xdr:from>
    <xdr:to>
      <xdr:col>3</xdr:col>
      <xdr:colOff>5861</xdr:colOff>
      <xdr:row>76</xdr:row>
      <xdr:rowOff>1</xdr:rowOff>
    </xdr:to>
    <xdr:grpSp>
      <xdr:nvGrpSpPr>
        <xdr:cNvPr id="21" name="Grupp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00783" y="13477875"/>
          <a:ext cx="2281603" cy="781051"/>
          <a:chOff x="398590" y="12236050"/>
          <a:chExt cx="2338748" cy="1122396"/>
        </a:xfrm>
      </xdr:grpSpPr>
      <xdr:sp macro="" textlink="">
        <xdr:nvSpPr>
          <xdr:cNvPr id="22" name="Parentesi graffa aperta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flipV="1">
            <a:off x="398590" y="12236050"/>
            <a:ext cx="216880" cy="1122396"/>
          </a:xfrm>
          <a:prstGeom prst="leftBrace">
            <a:avLst>
              <a:gd name="adj1" fmla="val 59153"/>
              <a:gd name="adj2" fmla="val 50000"/>
            </a:avLst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cxnSp macro="">
        <xdr:nvCxnSpPr>
          <xdr:cNvPr id="23" name="Connettore diritto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615464" y="12238894"/>
            <a:ext cx="2121874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2094327</xdr:colOff>
      <xdr:row>77</xdr:row>
      <xdr:rowOff>22860</xdr:rowOff>
    </xdr:from>
    <xdr:to>
      <xdr:col>4</xdr:col>
      <xdr:colOff>0</xdr:colOff>
      <xdr:row>79</xdr:row>
      <xdr:rowOff>58027</xdr:rowOff>
    </xdr:to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5352" y="14472285"/>
          <a:ext cx="429798" cy="292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(*)</a:t>
          </a:r>
        </a:p>
      </xdr:txBody>
    </xdr:sp>
    <xdr:clientData/>
  </xdr:twoCellAnchor>
  <xdr:twoCellAnchor>
    <xdr:from>
      <xdr:col>2</xdr:col>
      <xdr:colOff>923192</xdr:colOff>
      <xdr:row>70</xdr:row>
      <xdr:rowOff>120161</xdr:rowOff>
    </xdr:from>
    <xdr:to>
      <xdr:col>6</xdr:col>
      <xdr:colOff>1345223</xdr:colOff>
      <xdr:row>71</xdr:row>
      <xdr:rowOff>67406</xdr:rowOff>
    </xdr:to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525172" y="12495041"/>
          <a:ext cx="5222631" cy="198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In alternativa alla polizza 1) e alla polizza 2) è possibile farne una cumulativa</a:t>
          </a:r>
        </a:p>
      </xdr:txBody>
    </xdr:sp>
    <xdr:clientData/>
  </xdr:twoCellAnchor>
  <xdr:twoCellAnchor>
    <xdr:from>
      <xdr:col>1</xdr:col>
      <xdr:colOff>29308</xdr:colOff>
      <xdr:row>58</xdr:row>
      <xdr:rowOff>105507</xdr:rowOff>
    </xdr:from>
    <xdr:to>
      <xdr:col>8</xdr:col>
      <xdr:colOff>92766</xdr:colOff>
      <xdr:row>85</xdr:row>
      <xdr:rowOff>53009</xdr:rowOff>
    </xdr:to>
    <xdr:sp macro="" textlink="">
      <xdr:nvSpPr>
        <xdr:cNvPr id="26" name="Rettangol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34108" y="10331547"/>
          <a:ext cx="9717998" cy="4710002"/>
        </a:xfrm>
        <a:prstGeom prst="rect">
          <a:avLst/>
        </a:prstGeom>
        <a:noFill/>
        <a:ln>
          <a:solidFill>
            <a:srgbClr val="33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234461</xdr:colOff>
      <xdr:row>57</xdr:row>
      <xdr:rowOff>145806</xdr:rowOff>
    </xdr:from>
    <xdr:to>
      <xdr:col>5</xdr:col>
      <xdr:colOff>476249</xdr:colOff>
      <xdr:row>58</xdr:row>
      <xdr:rowOff>222007</xdr:rowOff>
    </xdr:to>
    <xdr:sp macro="" textlink="">
      <xdr:nvSpPr>
        <xdr:cNvPr id="27" name="CasellaDiTest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9736" y="10737606"/>
          <a:ext cx="4347063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>
              <a:solidFill>
                <a:srgbClr val="333399"/>
              </a:solidFill>
              <a:latin typeface="Arial Black" panose="020B0A04020102020204" pitchFamily="34" charset="0"/>
            </a:rPr>
            <a:t>POLIZZE FIDEIUSSORIE CON SOMME DA GARANTIRE</a:t>
          </a:r>
        </a:p>
      </xdr:txBody>
    </xdr:sp>
    <xdr:clientData/>
  </xdr:twoCellAnchor>
  <xdr:twoCellAnchor>
    <xdr:from>
      <xdr:col>7</xdr:col>
      <xdr:colOff>1283677</xdr:colOff>
      <xdr:row>57</xdr:row>
      <xdr:rowOff>140677</xdr:rowOff>
    </xdr:from>
    <xdr:to>
      <xdr:col>7</xdr:col>
      <xdr:colOff>2022231</xdr:colOff>
      <xdr:row>58</xdr:row>
      <xdr:rowOff>175845</xdr:rowOff>
    </xdr:to>
    <xdr:sp macro="" textlink="">
      <xdr:nvSpPr>
        <xdr:cNvPr id="28" name="CasellaDiTes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697937" y="10183837"/>
          <a:ext cx="738554" cy="21804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/>
            <a:t>Sezione</a:t>
          </a:r>
          <a:r>
            <a:rPr lang="it-IT" sz="1000" baseline="0"/>
            <a:t> 3</a:t>
          </a:r>
          <a:endParaRPr lang="it-IT" sz="1000"/>
        </a:p>
      </xdr:txBody>
    </xdr:sp>
    <xdr:clientData/>
  </xdr:twoCellAnchor>
  <xdr:twoCellAnchor>
    <xdr:from>
      <xdr:col>1</xdr:col>
      <xdr:colOff>29308</xdr:colOff>
      <xdr:row>27</xdr:row>
      <xdr:rowOff>99646</xdr:rowOff>
    </xdr:from>
    <xdr:to>
      <xdr:col>8</xdr:col>
      <xdr:colOff>92766</xdr:colOff>
      <xdr:row>57</xdr:row>
      <xdr:rowOff>76454</xdr:rowOff>
    </xdr:to>
    <xdr:sp macro="" textlink="">
      <xdr:nvSpPr>
        <xdr:cNvPr id="29" name="Rettango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34108" y="5022166"/>
          <a:ext cx="9717998" cy="5097448"/>
        </a:xfrm>
        <a:prstGeom prst="rect">
          <a:avLst/>
        </a:prstGeom>
        <a:noFill/>
        <a:ln>
          <a:solidFill>
            <a:srgbClr val="33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222739</xdr:colOff>
      <xdr:row>26</xdr:row>
      <xdr:rowOff>146539</xdr:rowOff>
    </xdr:from>
    <xdr:to>
      <xdr:col>2</xdr:col>
      <xdr:colOff>1875693</xdr:colOff>
      <xdr:row>27</xdr:row>
      <xdr:rowOff>222739</xdr:rowOff>
    </xdr:to>
    <xdr:sp macro="" textlink="">
      <xdr:nvSpPr>
        <xdr:cNvPr id="30" name="CasellaDiTes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7539" y="4886179"/>
          <a:ext cx="1950134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>
              <a:solidFill>
                <a:srgbClr val="333399"/>
              </a:solidFill>
              <a:latin typeface="Arial Black" panose="020B0A04020102020204" pitchFamily="34" charset="0"/>
            </a:rPr>
            <a:t>CALCOLO</a:t>
          </a:r>
          <a:r>
            <a:rPr lang="it-IT" sz="1100" b="1" baseline="0">
              <a:solidFill>
                <a:srgbClr val="333399"/>
              </a:solidFill>
              <a:latin typeface="Arial Black" panose="020B0A04020102020204" pitchFamily="34" charset="0"/>
            </a:rPr>
            <a:t> DELLE RATE</a:t>
          </a:r>
          <a:endParaRPr lang="it-IT" sz="1100" b="1">
            <a:solidFill>
              <a:srgbClr val="333399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7</xdr:col>
      <xdr:colOff>1260230</xdr:colOff>
      <xdr:row>26</xdr:row>
      <xdr:rowOff>134815</xdr:rowOff>
    </xdr:from>
    <xdr:to>
      <xdr:col>7</xdr:col>
      <xdr:colOff>1998784</xdr:colOff>
      <xdr:row>27</xdr:row>
      <xdr:rowOff>169982</xdr:rowOff>
    </xdr:to>
    <xdr:sp macro="" textlink="">
      <xdr:nvSpPr>
        <xdr:cNvPr id="31" name="CasellaDiTes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674490" y="4874455"/>
          <a:ext cx="738554" cy="21804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/>
            <a:t>Sezione</a:t>
          </a:r>
          <a:r>
            <a:rPr lang="it-IT" sz="1000" baseline="0"/>
            <a:t> 2</a:t>
          </a:r>
          <a:endParaRPr lang="it-IT" sz="1000"/>
        </a:p>
      </xdr:txBody>
    </xdr:sp>
    <xdr:clientData/>
  </xdr:twoCellAnchor>
  <xdr:twoCellAnchor>
    <xdr:from>
      <xdr:col>1</xdr:col>
      <xdr:colOff>42049</xdr:colOff>
      <xdr:row>15</xdr:row>
      <xdr:rowOff>87923</xdr:rowOff>
    </xdr:from>
    <xdr:to>
      <xdr:col>8</xdr:col>
      <xdr:colOff>105507</xdr:colOff>
      <xdr:row>26</xdr:row>
      <xdr:rowOff>29563</xdr:rowOff>
    </xdr:to>
    <xdr:sp macro="" textlink="">
      <xdr:nvSpPr>
        <xdr:cNvPr id="32" name="Rettangol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6849" y="2861603"/>
          <a:ext cx="9717998" cy="1907600"/>
        </a:xfrm>
        <a:prstGeom prst="rect">
          <a:avLst/>
        </a:prstGeom>
        <a:noFill/>
        <a:ln>
          <a:solidFill>
            <a:srgbClr val="33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211016</xdr:colOff>
      <xdr:row>14</xdr:row>
      <xdr:rowOff>146539</xdr:rowOff>
    </xdr:from>
    <xdr:to>
      <xdr:col>4</xdr:col>
      <xdr:colOff>87924</xdr:colOff>
      <xdr:row>15</xdr:row>
      <xdr:rowOff>222739</xdr:rowOff>
    </xdr:to>
    <xdr:sp macro="" textlink="">
      <xdr:nvSpPr>
        <xdr:cNvPr id="33" name="CasellaDiTes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5816" y="2737339"/>
          <a:ext cx="2772508" cy="2590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>
              <a:solidFill>
                <a:srgbClr val="333399"/>
              </a:solidFill>
              <a:latin typeface="Arial Black" panose="020B0A04020102020204" pitchFamily="34" charset="0"/>
            </a:rPr>
            <a:t>ONERI CONCESSORI DA PAGARE</a:t>
          </a:r>
        </a:p>
      </xdr:txBody>
    </xdr:sp>
    <xdr:clientData/>
  </xdr:twoCellAnchor>
  <xdr:twoCellAnchor>
    <xdr:from>
      <xdr:col>7</xdr:col>
      <xdr:colOff>1271953</xdr:colOff>
      <xdr:row>14</xdr:row>
      <xdr:rowOff>134814</xdr:rowOff>
    </xdr:from>
    <xdr:to>
      <xdr:col>7</xdr:col>
      <xdr:colOff>2010507</xdr:colOff>
      <xdr:row>15</xdr:row>
      <xdr:rowOff>169981</xdr:rowOff>
    </xdr:to>
    <xdr:sp macro="" textlink="">
      <xdr:nvSpPr>
        <xdr:cNvPr id="34" name="CasellaDiTes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686213" y="2725614"/>
          <a:ext cx="738554" cy="21804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000"/>
            <a:t>Sezione</a:t>
          </a:r>
          <a:r>
            <a:rPr lang="it-IT" sz="1000" baseline="0"/>
            <a:t> 1</a:t>
          </a:r>
          <a:endParaRPr lang="it-IT" sz="1000"/>
        </a:p>
      </xdr:txBody>
    </xdr:sp>
    <xdr:clientData/>
  </xdr:twoCellAnchor>
  <xdr:twoCellAnchor>
    <xdr:from>
      <xdr:col>4</xdr:col>
      <xdr:colOff>1181100</xdr:colOff>
      <xdr:row>12</xdr:row>
      <xdr:rowOff>160020</xdr:rowOff>
    </xdr:from>
    <xdr:to>
      <xdr:col>8</xdr:col>
      <xdr:colOff>83820</xdr:colOff>
      <xdr:row>15</xdr:row>
      <xdr:rowOff>76199</xdr:rowOff>
    </xdr:to>
    <xdr:sp macro="" textlink="">
      <xdr:nvSpPr>
        <xdr:cNvPr id="35" name="CasellaDiTes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81500" y="2385060"/>
          <a:ext cx="5661660" cy="464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Le</a:t>
          </a:r>
          <a:r>
            <a:rPr lang="it-IT" sz="1100" b="1" baseline="0">
              <a:solidFill>
                <a:srgbClr val="FF0000"/>
              </a:solidFill>
            </a:rPr>
            <a:t> istruzioni per la redazione delle polizze sono scaricabili dal sito </a:t>
          </a:r>
          <a:r>
            <a:rPr lang="it-IT" sz="1100" b="1" baseline="0">
              <a:solidFill>
                <a:srgbClr val="002060"/>
              </a:solidFill>
            </a:rPr>
            <a:t>https://egov.ba.it/sue-bari </a:t>
          </a:r>
          <a:r>
            <a:rPr lang="it-IT" sz="1100" b="1" baseline="0">
              <a:solidFill>
                <a:srgbClr val="FF0000"/>
              </a:solidFill>
            </a:rPr>
            <a:t>al link "Modalità di pagamento oneri - Rateizzazione e redazione Polizze a garanzia"</a:t>
          </a:r>
          <a:endParaRPr lang="it-IT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AE28-53F1-4694-9D77-7812F189B1DC}">
  <sheetPr codeName="Foglio9">
    <pageSetUpPr fitToPage="1"/>
  </sheetPr>
  <dimension ref="A1:P111"/>
  <sheetViews>
    <sheetView showGridLines="0" tabSelected="1" zoomScaleNormal="100" zoomScaleSheetLayoutView="130" workbookViewId="0">
      <selection activeCell="E4" sqref="E4:I4"/>
    </sheetView>
  </sheetViews>
  <sheetFormatPr defaultColWidth="0" defaultRowHeight="14.45" customHeight="1" zeroHeight="1" x14ac:dyDescent="0.25"/>
  <cols>
    <col min="1" max="1" width="4.42578125" customWidth="1"/>
    <col min="2" max="2" width="4.28515625" customWidth="1"/>
    <col min="3" max="3" width="31.42578125" customWidth="1"/>
    <col min="4" max="4" width="6.42578125" customWidth="1"/>
    <col min="5" max="5" width="19.42578125" customWidth="1"/>
    <col min="6" max="6" width="12.7109375" customWidth="1"/>
    <col min="7" max="7" width="29.28515625" customWidth="1"/>
    <col min="8" max="8" width="37.140625" customWidth="1"/>
    <col min="9" max="9" width="2.140625" customWidth="1"/>
    <col min="10" max="10" width="5.42578125" customWidth="1"/>
    <col min="11" max="11" width="9.140625" hidden="1" customWidth="1"/>
    <col min="12" max="12" width="12.7109375" hidden="1" customWidth="1"/>
    <col min="13" max="16384" width="9.140625" hidden="1"/>
  </cols>
  <sheetData>
    <row r="1" spans="3:11" ht="15.75" thickBot="1" x14ac:dyDescent="0.3">
      <c r="C1" s="1"/>
      <c r="D1" s="1"/>
      <c r="E1" s="1"/>
      <c r="F1" s="2"/>
      <c r="G1" s="1"/>
      <c r="H1" s="1"/>
      <c r="I1" s="1"/>
    </row>
    <row r="2" spans="3:11" ht="44.45" customHeight="1" thickTop="1" thickBot="1" x14ac:dyDescent="0.3">
      <c r="C2" s="115" t="s">
        <v>0</v>
      </c>
      <c r="D2" s="115"/>
      <c r="E2" s="115"/>
      <c r="F2" s="115"/>
      <c r="G2" s="115"/>
      <c r="H2" s="115"/>
      <c r="I2" s="3"/>
    </row>
    <row r="3" spans="3:11" ht="4.9000000000000004" customHeight="1" thickTop="1" x14ac:dyDescent="0.25">
      <c r="C3" s="4"/>
      <c r="D3" s="4"/>
      <c r="E3" s="4"/>
      <c r="F3" s="4"/>
      <c r="G3" s="4"/>
      <c r="H3" s="4"/>
      <c r="I3" s="4"/>
    </row>
    <row r="4" spans="3:11" s="6" customFormat="1" ht="14.45" customHeight="1" x14ac:dyDescent="0.25">
      <c r="C4" s="5" t="s">
        <v>1</v>
      </c>
      <c r="E4" s="120"/>
      <c r="F4" s="120"/>
      <c r="G4" s="120"/>
      <c r="H4" s="120"/>
      <c r="I4" s="120"/>
    </row>
    <row r="5" spans="3:11" ht="4.9000000000000004" customHeight="1" x14ac:dyDescent="0.3">
      <c r="C5" s="7"/>
      <c r="D5" s="8"/>
      <c r="E5" s="9"/>
      <c r="F5" s="9"/>
      <c r="G5" s="9"/>
      <c r="H5" s="9"/>
      <c r="I5" s="9"/>
    </row>
    <row r="6" spans="3:11" s="6" customFormat="1" ht="14.45" customHeight="1" x14ac:dyDescent="0.25">
      <c r="C6" s="10" t="s">
        <v>2</v>
      </c>
      <c r="E6" s="119"/>
      <c r="F6" s="119"/>
      <c r="G6" s="119"/>
      <c r="H6" s="119"/>
      <c r="I6" s="119"/>
    </row>
    <row r="7" spans="3:11" ht="4.9000000000000004" customHeight="1" thickBot="1" x14ac:dyDescent="0.3">
      <c r="C7" s="11"/>
      <c r="D7" s="12"/>
      <c r="E7" s="13"/>
      <c r="F7" s="14"/>
      <c r="G7" s="14"/>
      <c r="H7" s="14"/>
      <c r="I7" s="14"/>
    </row>
    <row r="8" spans="3:11" ht="15" x14ac:dyDescent="0.25">
      <c r="C8" s="15"/>
      <c r="D8" s="16"/>
      <c r="E8" s="16"/>
      <c r="F8" s="16"/>
      <c r="G8" s="16"/>
      <c r="H8" s="16"/>
      <c r="I8" s="16"/>
    </row>
    <row r="9" spans="3:11" ht="30" x14ac:dyDescent="0.25">
      <c r="C9" s="7" t="s">
        <v>3</v>
      </c>
      <c r="D9" s="16"/>
      <c r="E9" s="16"/>
      <c r="F9" s="16"/>
      <c r="G9" s="16"/>
      <c r="H9" s="16"/>
      <c r="I9" s="16"/>
      <c r="K9" s="17">
        <v>1</v>
      </c>
    </row>
    <row r="10" spans="3:11" ht="15" x14ac:dyDescent="0.25">
      <c r="C10" s="18"/>
      <c r="D10" s="18"/>
      <c r="E10" s="1"/>
      <c r="F10" s="19"/>
      <c r="G10" s="1"/>
      <c r="H10" s="1"/>
      <c r="I10" s="1"/>
    </row>
    <row r="11" spans="3:11" ht="15" customHeight="1" x14ac:dyDescent="0.25">
      <c r="C11" s="20" t="s">
        <v>4</v>
      </c>
      <c r="D11" s="21"/>
      <c r="E11" s="22">
        <v>26000</v>
      </c>
      <c r="F11" s="116" t="s">
        <v>5</v>
      </c>
      <c r="G11" s="116"/>
      <c r="H11" s="116" t="b">
        <v>0</v>
      </c>
      <c r="I11" s="23"/>
    </row>
    <row r="12" spans="3:11" ht="15" x14ac:dyDescent="0.25">
      <c r="C12" s="20" t="s">
        <v>6</v>
      </c>
      <c r="D12" s="21"/>
      <c r="E12" s="24"/>
      <c r="F12" s="25"/>
      <c r="G12" s="26" t="s">
        <v>7</v>
      </c>
      <c r="H12" s="27"/>
      <c r="I12" s="27"/>
      <c r="K12" s="17" t="b">
        <v>0</v>
      </c>
    </row>
    <row r="13" spans="3:11" ht="15" x14ac:dyDescent="0.25">
      <c r="C13" s="20" t="s">
        <v>8</v>
      </c>
      <c r="D13" s="21"/>
      <c r="E13" s="24"/>
      <c r="F13" s="25"/>
      <c r="H13" s="27"/>
      <c r="I13" s="27"/>
      <c r="K13" s="17" t="b">
        <v>0</v>
      </c>
    </row>
    <row r="14" spans="3:11" ht="15" x14ac:dyDescent="0.25">
      <c r="C14" s="20" t="s">
        <v>9</v>
      </c>
      <c r="D14" s="21"/>
      <c r="E14" s="24"/>
      <c r="F14" s="25"/>
      <c r="G14" s="28"/>
      <c r="H14" s="27"/>
      <c r="I14" s="27"/>
      <c r="K14" s="17" t="b">
        <v>0</v>
      </c>
    </row>
    <row r="15" spans="3:11" ht="15" x14ac:dyDescent="0.25">
      <c r="C15" s="18"/>
      <c r="D15" s="18"/>
      <c r="E15" s="1"/>
      <c r="F15" s="2"/>
      <c r="H15" s="29"/>
      <c r="I15" s="29"/>
    </row>
    <row r="16" spans="3:11" ht="19.5" thickBot="1" x14ac:dyDescent="0.45">
      <c r="C16" s="30"/>
      <c r="D16" s="18"/>
      <c r="E16" s="1"/>
      <c r="F16" s="2"/>
      <c r="G16" s="1"/>
      <c r="H16" s="1"/>
      <c r="I16" s="1"/>
    </row>
    <row r="17" spans="3:16" ht="15.75" thickBot="1" x14ac:dyDescent="0.3">
      <c r="C17" s="31" t="s">
        <v>10</v>
      </c>
      <c r="D17" s="32"/>
      <c r="E17" s="33" t="s">
        <v>11</v>
      </c>
      <c r="F17" s="34" t="s">
        <v>12</v>
      </c>
      <c r="G17" s="35"/>
      <c r="H17" s="35"/>
      <c r="I17" s="1"/>
    </row>
    <row r="18" spans="3:16" ht="15" x14ac:dyDescent="0.25">
      <c r="C18" s="36" t="s">
        <v>13</v>
      </c>
      <c r="D18" s="37"/>
      <c r="E18" s="111"/>
      <c r="F18" s="38" t="str">
        <f>IF((E18+E19)=0,"",IF((E18+E19)&gt;E11,"IMPORTO RATEIZZABILE","IMPORTO NON RATEIZZABILE"))</f>
        <v/>
      </c>
      <c r="G18" s="38"/>
      <c r="H18" s="38"/>
      <c r="I18" s="39"/>
    </row>
    <row r="19" spans="3:16" ht="15" x14ac:dyDescent="0.25">
      <c r="C19" s="40" t="s">
        <v>14</v>
      </c>
      <c r="D19" s="41"/>
      <c r="E19" s="112"/>
      <c r="F19" s="42" t="str">
        <f>IF((E18+E19)=0,"",IF((E18+E19)&gt;E11,"IMPORTO RATEIZZABILE","IMPORTO NON RATEIZZABILE"))</f>
        <v/>
      </c>
      <c r="G19" s="42"/>
      <c r="H19" s="42"/>
      <c r="I19" s="39"/>
    </row>
    <row r="20" spans="3:16" ht="15.75" thickBot="1" x14ac:dyDescent="0.3">
      <c r="C20" s="43" t="s">
        <v>15</v>
      </c>
      <c r="D20" s="44"/>
      <c r="E20" s="113"/>
      <c r="F20" s="45" t="str">
        <f>IF(E20=0,"","IMPORTO RATEIZZABILE")</f>
        <v/>
      </c>
      <c r="G20" s="45"/>
      <c r="H20" s="45"/>
      <c r="I20" s="39"/>
    </row>
    <row r="21" spans="3:16" ht="15" x14ac:dyDescent="0.25">
      <c r="C21" s="46" t="s">
        <v>16</v>
      </c>
      <c r="D21" s="47"/>
      <c r="E21" s="48">
        <f>SUM(E18:E20)</f>
        <v>0</v>
      </c>
      <c r="F21" s="47"/>
      <c r="G21" s="1"/>
      <c r="H21" s="1"/>
      <c r="I21" s="1"/>
    </row>
    <row r="22" spans="3:16" ht="4.9000000000000004" customHeight="1" thickBot="1" x14ac:dyDescent="0.3">
      <c r="C22" s="1"/>
      <c r="D22" s="1"/>
      <c r="E22" s="49"/>
      <c r="F22" s="1"/>
      <c r="G22" s="1"/>
      <c r="H22" s="1"/>
      <c r="I22" s="1"/>
    </row>
    <row r="23" spans="3:16" ht="15.75" thickBot="1" x14ac:dyDescent="0.3">
      <c r="C23" s="31" t="s">
        <v>17</v>
      </c>
      <c r="D23" s="32"/>
      <c r="E23" s="33" t="s">
        <v>11</v>
      </c>
      <c r="F23" s="34" t="s">
        <v>12</v>
      </c>
      <c r="G23" s="35"/>
      <c r="H23" s="35"/>
      <c r="I23" s="1"/>
      <c r="P23" s="1"/>
    </row>
    <row r="24" spans="3:16" ht="15" x14ac:dyDescent="0.25">
      <c r="C24" s="36" t="s">
        <v>18</v>
      </c>
      <c r="D24" s="37"/>
      <c r="E24" s="111"/>
      <c r="F24" s="38" t="str">
        <f>IF((E24+E25)=0,"",IF((E24+E25)&gt;E11,"IMPORTO RATEIZZABILE","IMPORTO NON RATEIZZABILE"))</f>
        <v/>
      </c>
      <c r="G24" s="38"/>
      <c r="H24" s="38"/>
      <c r="I24" s="39"/>
    </row>
    <row r="25" spans="3:16" ht="15.75" thickBot="1" x14ac:dyDescent="0.3">
      <c r="C25" s="50" t="s">
        <v>19</v>
      </c>
      <c r="D25" s="51"/>
      <c r="E25" s="114"/>
      <c r="F25" s="52" t="str">
        <f>IF((E24+E25)=0,"",IF((E24+E25)&gt;E11,"IMPORTO RATEIZZABILE","IMPORTO NON RATEIZZABILE"))</f>
        <v/>
      </c>
      <c r="G25" s="52"/>
      <c r="H25" s="52"/>
      <c r="I25" s="39"/>
    </row>
    <row r="26" spans="3:16" ht="15" x14ac:dyDescent="0.25">
      <c r="C26" s="53" t="s">
        <v>20</v>
      </c>
      <c r="D26" s="47"/>
      <c r="E26" s="48">
        <f>ROUND(SUM(E24:E25),0)</f>
        <v>0</v>
      </c>
      <c r="F26" s="47"/>
      <c r="G26" s="1"/>
      <c r="H26" s="1"/>
      <c r="I26" s="1"/>
      <c r="L26" s="54"/>
    </row>
    <row r="27" spans="3:16" ht="15" x14ac:dyDescent="0.25">
      <c r="C27" s="55"/>
      <c r="D27" s="1"/>
      <c r="E27" s="56"/>
      <c r="F27" s="1"/>
      <c r="G27" s="1"/>
      <c r="H27" s="1"/>
      <c r="I27" s="1"/>
      <c r="P27" s="1"/>
    </row>
    <row r="28" spans="3:16" ht="19.5" thickBot="1" x14ac:dyDescent="0.45">
      <c r="C28" s="30"/>
      <c r="D28" s="1"/>
      <c r="E28" s="49"/>
      <c r="F28" s="1"/>
      <c r="G28" s="1"/>
      <c r="H28" s="1"/>
      <c r="I28" s="1"/>
    </row>
    <row r="29" spans="3:16" ht="15.75" thickBot="1" x14ac:dyDescent="0.3">
      <c r="C29" s="31" t="s">
        <v>21</v>
      </c>
      <c r="D29" s="32" t="s">
        <v>22</v>
      </c>
      <c r="E29" s="33" t="s">
        <v>11</v>
      </c>
      <c r="F29" s="34" t="s">
        <v>12</v>
      </c>
      <c r="G29" s="35"/>
      <c r="H29" s="35"/>
      <c r="I29" s="1"/>
    </row>
    <row r="30" spans="3:16" ht="15" x14ac:dyDescent="0.25">
      <c r="C30" s="57" t="str">
        <f>IF(E30=0,"",(IF(E31=0,"UNICA RATA","1 RATA")))</f>
        <v/>
      </c>
      <c r="D30" s="58" t="str">
        <f>IFERROR(E30/(E18+E19),"")</f>
        <v/>
      </c>
      <c r="E30" s="59">
        <f>IF(K9=2,0,(IF((E18+E19)&lt;E11,(ROUND(E18,3)+ROUND(0,3)),(IF((E18+E19)=0,"",(IF(K12=TRUE,E18,(IF((E18+E19)*40%&gt;$E$11,ROUND(E18*40%,3),ROUND((E18/(E18+E19))*$E$11,3)))))+(IF(K12=TRUE,0,(IF((E18+E19)*40%&gt;$E$11,ROUND(0*40%,3),0)))))))))</f>
        <v>0</v>
      </c>
      <c r="F30" s="60" t="str">
        <f>IF(E30=0,"",(IF((E18+E19)=0,"","DA VERSARE CON SISTEMA PAGOPA PER POTER RITIRARE IL TITOLO EDILIZIO")))</f>
        <v/>
      </c>
      <c r="G30" s="61"/>
      <c r="H30" s="62"/>
      <c r="I30" s="63"/>
    </row>
    <row r="31" spans="3:16" ht="15" x14ac:dyDescent="0.25">
      <c r="C31" s="64" t="str">
        <f>IF(E31=0,"","2 RATA - polizza a garanzia")</f>
        <v/>
      </c>
      <c r="D31" s="65" t="str">
        <f>IFERROR(E31/(E18+E19),"")</f>
        <v/>
      </c>
      <c r="E31" s="66">
        <f>IF(E30=E18,0,(IF(K9=2,0,(ROUND((IF(K12=TRUE,"0",(IF((E18+E19)*40%&gt;$E$11,E18*30%,(E18-(IF(K12=TRUE,E18,(IF((E18+E19)*40%&gt;$E$11,E18*40%,(E18/(E18+E19))*$E$11)))))/2)))),3)))))</f>
        <v>0</v>
      </c>
      <c r="F31" s="67" t="str">
        <f>IF(E31=0,"",("Da versare entro 1 anno da data di rilascio del Titolo Edilizio"))</f>
        <v/>
      </c>
      <c r="G31" s="68"/>
      <c r="H31" s="69"/>
      <c r="I31" s="63"/>
      <c r="P31" s="1"/>
    </row>
    <row r="32" spans="3:16" ht="15.75" thickBot="1" x14ac:dyDescent="0.3">
      <c r="C32" s="70" t="str">
        <f>IF(E32=0,"","3 RATA - polizza a garanzia")</f>
        <v/>
      </c>
      <c r="D32" s="71" t="str">
        <f>IFERROR(E32/(E18+E19),"")</f>
        <v/>
      </c>
      <c r="E32" s="72">
        <f>IF(E30=E18,0,(IF(K9=2,0,(ROUND((IF(K12=TRUE,"0",(IF((E18+E19)*40%&gt;$E$11,E18*30%,(E18-(IF(K12=TRUE,E18,(IF((E18+E19)*40%&gt;$E$11,E18*40%,(E18/(E18+E19))*$E$11)))))/2)))),3)))))</f>
        <v>0</v>
      </c>
      <c r="F32" s="73" t="str">
        <f>IF(E32=0,"",("Da versare entro 2 anni da data di rilascio del Tit. Ed. o entro la fine lavori se antecedente i 2 anni"))</f>
        <v/>
      </c>
      <c r="G32" s="52"/>
      <c r="H32" s="73"/>
      <c r="I32" s="63"/>
    </row>
    <row r="33" spans="3:11" ht="15" x14ac:dyDescent="0.25">
      <c r="C33" s="46" t="s">
        <v>23</v>
      </c>
      <c r="D33" s="74" t="str">
        <f>IF(E33=0,"",(IF(E33&lt;&gt;E18,"ATT.","")))</f>
        <v/>
      </c>
      <c r="E33" s="48">
        <f>ROUND(SUM(E30:E32),2)</f>
        <v>0</v>
      </c>
      <c r="F33" s="75" t="str">
        <f>IF(E33=0,"",(IF(E31=0,"IMPORTO NON RATEIZZATO","Importo rateizzato")))</f>
        <v/>
      </c>
      <c r="G33" s="1"/>
      <c r="H33" s="1"/>
      <c r="I33" s="1"/>
    </row>
    <row r="34" spans="3:11" ht="4.9000000000000004" customHeight="1" thickBot="1" x14ac:dyDescent="0.3">
      <c r="C34" s="15"/>
      <c r="D34" s="74"/>
      <c r="E34" s="49"/>
      <c r="F34" s="75"/>
      <c r="G34" s="1"/>
      <c r="H34" s="1"/>
      <c r="I34" s="1"/>
    </row>
    <row r="35" spans="3:11" ht="15.75" thickBot="1" x14ac:dyDescent="0.3">
      <c r="C35" s="31" t="s">
        <v>24</v>
      </c>
      <c r="D35" s="32" t="s">
        <v>22</v>
      </c>
      <c r="E35" s="33" t="s">
        <v>11</v>
      </c>
      <c r="F35" s="34" t="s">
        <v>12</v>
      </c>
      <c r="G35" s="35"/>
      <c r="H35" s="35"/>
      <c r="I35" s="1"/>
    </row>
    <row r="36" spans="3:11" ht="15" x14ac:dyDescent="0.25">
      <c r="C36" s="57" t="str">
        <f>IF(E30=0,"",(IF(E31=0,"UNICA RATA","1 RATA")))</f>
        <v/>
      </c>
      <c r="D36" s="58" t="str">
        <f>IFERROR(E36/(E18+E19),"")</f>
        <v/>
      </c>
      <c r="E36" s="59">
        <f>IF(K9=2,0,(IF((E18+E19)&lt;E11,(0  + ROUND(E19,3)),(IF((E18+E19)=0,"",0+(IF(K12=TRUE,E19,(IF((E18+E19)*40%&gt;$E$11,ROUND(E19*40%,3),ROUND((E19/(E18+E19))*$E$11,3))))))))))</f>
        <v>0</v>
      </c>
      <c r="F36" s="60" t="str">
        <f>IF(E36=0,"",(IF(E23=0,"","DA VERSARE CON SISTEMA PAGOPA PER POTER RITIRARE IL TITOLO EDILIZIO")))</f>
        <v/>
      </c>
      <c r="G36" s="61"/>
      <c r="H36" s="62"/>
      <c r="I36" s="1"/>
    </row>
    <row r="37" spans="3:11" ht="15" x14ac:dyDescent="0.25">
      <c r="C37" s="64" t="str">
        <f>IF(E31=0,"","2 RATA - polizza a garanzia")</f>
        <v/>
      </c>
      <c r="D37" s="65" t="str">
        <f>IFERROR(E37/(E18+E19),"")</f>
        <v/>
      </c>
      <c r="E37" s="66">
        <f>IF(E36=E19,0,(IF(K9=2,0,(ROUND(IF(K12=TRUE,"0",(IF(K12=TRUE,"0",(IF((E18+E19)*40%&gt;$E$11,E19*30%,(E19-(IF(K12=TRUE,E19,(IF(E19*40%&gt;$E$11,E19*40%,(E19/(E18+E19))*$E$11)))))/2))))),3)))))</f>
        <v>0</v>
      </c>
      <c r="F37" s="67" t="str">
        <f>IF(E37=0,"",("Da versare entro 1 anno da data di rilascio del Titolo Edilizio"))</f>
        <v/>
      </c>
      <c r="G37" s="68"/>
      <c r="H37" s="76"/>
      <c r="I37" s="1"/>
    </row>
    <row r="38" spans="3:11" ht="15.75" thickBot="1" x14ac:dyDescent="0.3">
      <c r="C38" s="70" t="str">
        <f>IF(E32=0,"","3 RATA - polizza a garanzia")</f>
        <v/>
      </c>
      <c r="D38" s="71" t="str">
        <f>IFERROR(E38/(E18+E19),"")</f>
        <v/>
      </c>
      <c r="E38" s="72">
        <f>IF(E36=E19,0,(IF(K9=2,0,(ROUND(IF(K12=TRUE,"0",(IF(K12=TRUE,"0",(IF((E18+E19)*40%&gt;$E$11,E19*30%,(E19-(IF(K12=TRUE,E19,(IF(E19*40%&gt;$E$11,E19*40%,(E19/(E18+E19))*$E$11)))))/2))))),3)))))</f>
        <v>0</v>
      </c>
      <c r="F38" s="73" t="str">
        <f>IF(E38=0,"",("Da versare entro 2 anni da data di rilascio del Tit. Ed. o entro la fine lavori se antecedente i 2 anni"))</f>
        <v/>
      </c>
      <c r="G38" s="52"/>
      <c r="H38" s="73"/>
      <c r="I38" s="1"/>
    </row>
    <row r="39" spans="3:11" ht="15" x14ac:dyDescent="0.25">
      <c r="C39" s="46" t="s">
        <v>25</v>
      </c>
      <c r="D39" s="74" t="str">
        <f>IF(E39=0,"",(IF(E39&lt;&gt;E19,"ATT.","")))</f>
        <v/>
      </c>
      <c r="E39" s="48">
        <f>ROUND(SUM(E36:E38),2)</f>
        <v>0</v>
      </c>
      <c r="F39" s="75" t="str">
        <f>IF(E39=0,"",(IF(E37=0,"IMPORTO NON RATEIZZATO","Importo rateizzato")))</f>
        <v/>
      </c>
      <c r="G39" s="1"/>
      <c r="H39" s="1"/>
      <c r="I39" s="1"/>
    </row>
    <row r="40" spans="3:11" ht="4.9000000000000004" customHeight="1" thickBot="1" x14ac:dyDescent="0.3">
      <c r="C40" s="1"/>
      <c r="D40" s="1"/>
      <c r="E40" s="49"/>
      <c r="F40" s="1"/>
      <c r="G40" s="1"/>
      <c r="H40" s="1"/>
      <c r="I40" s="1"/>
    </row>
    <row r="41" spans="3:11" ht="15.75" thickBot="1" x14ac:dyDescent="0.3">
      <c r="C41" s="31" t="s">
        <v>26</v>
      </c>
      <c r="D41" s="32" t="s">
        <v>22</v>
      </c>
      <c r="E41" s="33" t="s">
        <v>11</v>
      </c>
      <c r="F41" s="34" t="s">
        <v>12</v>
      </c>
      <c r="G41" s="35"/>
      <c r="H41" s="35"/>
      <c r="I41" s="1"/>
    </row>
    <row r="42" spans="3:11" ht="15" x14ac:dyDescent="0.25">
      <c r="C42" s="57" t="str">
        <f>IF(E42=0,"",(IF(E43=0,"UNICA RATA","1 RATA")))</f>
        <v/>
      </c>
      <c r="D42" s="58" t="str">
        <f>IFERROR(E42/E20,"")</f>
        <v/>
      </c>
      <c r="E42" s="59">
        <f>IF(K9=2,0,(IF(K13=FALSE,E20*20%,E20)))</f>
        <v>0</v>
      </c>
      <c r="F42" s="60" t="str">
        <f>IF(E42=0,"",(IF(E20=0,"","DA VERSARE CON SISTEMA PAGOPA PER POTER RITIRARE IL TITOLO EDILIZIO")))</f>
        <v/>
      </c>
      <c r="G42" s="61"/>
      <c r="H42" s="62"/>
      <c r="I42" s="39"/>
    </row>
    <row r="43" spans="3:11" ht="15" x14ac:dyDescent="0.25">
      <c r="C43" s="64" t="str">
        <f>IF(E43=0,"","2 RATA - polizza a garanzia")</f>
        <v/>
      </c>
      <c r="D43" s="65" t="str">
        <f>IFERROR(E43/E20,"")</f>
        <v/>
      </c>
      <c r="E43" s="66">
        <f>IF(K9=2,0,(IF(K13=FALSE,E20*40%,0)))</f>
        <v>0</v>
      </c>
      <c r="F43" s="76" t="str">
        <f>IF(E43=0,"","Da versare entro 1 anno da data di rilascio del Titolo Edilizio")</f>
        <v/>
      </c>
      <c r="G43" s="77"/>
      <c r="H43" s="77"/>
      <c r="I43" s="39"/>
    </row>
    <row r="44" spans="3:11" ht="15.75" thickBot="1" x14ac:dyDescent="0.3">
      <c r="C44" s="70" t="str">
        <f>IF(E44=0,"","3 RATA - polizza a garanzia")</f>
        <v/>
      </c>
      <c r="D44" s="71" t="str">
        <f>IFERROR(E44/E20,"")</f>
        <v/>
      </c>
      <c r="E44" s="72">
        <f>IF(K9=2,0,(IF(K13=FALSE,E20*40%,0)))</f>
        <v>0</v>
      </c>
      <c r="F44" s="73" t="str">
        <f>IF(E44=0,"","Da versare entro 2 anni da data di rilascio del Tit. Ed. o entro la fine lavori se antecedente i 2 anni")</f>
        <v/>
      </c>
      <c r="G44" s="52"/>
      <c r="H44" s="52"/>
      <c r="I44" s="39"/>
    </row>
    <row r="45" spans="3:11" ht="15" x14ac:dyDescent="0.25">
      <c r="C45" s="46" t="s">
        <v>27</v>
      </c>
      <c r="D45" s="74" t="str">
        <f>IF(E45=0,"",(IF(E45&lt;&gt;E20,"ATT.","")))</f>
        <v/>
      </c>
      <c r="E45" s="48">
        <f>ROUND(SUM(E42:E44),2)</f>
        <v>0</v>
      </c>
      <c r="F45" s="75" t="str">
        <f>IF(E45=0,"",(IF(E43=0,"IMPORTO NON RATEIZZATO","Importo rateizzato")))</f>
        <v/>
      </c>
      <c r="G45" s="1"/>
      <c r="H45" s="1"/>
      <c r="I45" s="1"/>
    </row>
    <row r="46" spans="3:11" ht="4.9000000000000004" customHeight="1" thickBot="1" x14ac:dyDescent="0.3">
      <c r="C46" s="1"/>
      <c r="D46" s="1"/>
      <c r="E46" s="2"/>
      <c r="F46" s="1"/>
      <c r="G46" s="1"/>
      <c r="H46" s="1"/>
      <c r="I46" s="1"/>
    </row>
    <row r="47" spans="3:11" ht="15.75" thickBot="1" x14ac:dyDescent="0.3">
      <c r="C47" s="31" t="s">
        <v>28</v>
      </c>
      <c r="D47" s="32" t="s">
        <v>22</v>
      </c>
      <c r="E47" s="33" t="s">
        <v>11</v>
      </c>
      <c r="F47" s="34" t="s">
        <v>12</v>
      </c>
      <c r="G47" s="35"/>
      <c r="H47" s="35"/>
      <c r="I47" s="1"/>
    </row>
    <row r="48" spans="3:11" ht="15" x14ac:dyDescent="0.25">
      <c r="C48" s="57" t="str">
        <f>IF(E48=0,"",(IF(E49=0,"UNICA RATA","1 RATA")))</f>
        <v/>
      </c>
      <c r="D48" s="58" t="str">
        <f>IFERROR(E48/E26,"")</f>
        <v/>
      </c>
      <c r="E48" s="59">
        <f>IF(K9=2,0,(IF(E26&lt;E11,(ROUND(E24,2)+ROUND(0,2)),(IF(E26=0,"",(IF(K14=TRUE,E24,(IF(E26*40%&gt;$E$11,ROUND(E24*40%,2),ROUND((E24/E26)*$E$11,2)))))+(IF(K14=TRUE,0,(IF(E26*40%&gt;$E$11,ROUND(0*40%,2),0)))))))))</f>
        <v>0</v>
      </c>
      <c r="F48" s="60" t="str">
        <f>IF(E48=0,"",(IF(E26=0,"","DA VERSARE CON SISTEMA PAGOPA PER POTER RITIRARE IL TITOLO EDILIZIO")))</f>
        <v/>
      </c>
      <c r="G48" s="61"/>
      <c r="H48" s="62"/>
      <c r="I48" s="39"/>
      <c r="K48" t="str">
        <f>IF(E48=0,"",(IF(E26&lt;E11,("SU : "&amp; ROUND(E24,2) &amp;" € + SP : "&amp; ROUND(E25,2)),(IF(E26=0,"","SU : "&amp;(IF(K14=TRUE,E24,(IF(E26*40%&gt;$E$11,ROUND(E24*40%,2),ROUND((E24/E26)*$E$11,2)))))&amp;" € + SP : "&amp;(IF(K14=TRUE,E25,(IF(E26*40%&gt;$E$11,ROUND(E25*40%,2),ROUND((E25/E26)*$E$11,2)))))&amp;" €")))))</f>
        <v/>
      </c>
    </row>
    <row r="49" spans="3:9" ht="15" x14ac:dyDescent="0.25">
      <c r="C49" s="64" t="str">
        <f>IF(E49=0,"","2 RATA - polizza a garanzia")</f>
        <v/>
      </c>
      <c r="D49" s="65" t="str">
        <f>IFERROR(E49/E26,"")</f>
        <v/>
      </c>
      <c r="E49" s="66">
        <f>IF(E48=E24,0,(IF(K9=2,0,(ROUND((IF(K14=TRUE,"0",(IF(E26*40%&gt;$E$11,E24*30%,(E24-(IF(K14=TRUE,E24,(IF(E26*40%&gt;$E$11,E24*40%,(E24/E26)*$E$11)))))/2)))),2)))))</f>
        <v>0</v>
      </c>
      <c r="F49" s="76" t="str">
        <f>IF(E49=0,"","Da versare entro 1 anno da data di rilascio del Titolo Edilizio")</f>
        <v/>
      </c>
      <c r="G49" s="77"/>
      <c r="H49" s="76"/>
      <c r="I49" s="39"/>
    </row>
    <row r="50" spans="3:9" ht="15.75" thickBot="1" x14ac:dyDescent="0.3">
      <c r="C50" s="70" t="str">
        <f>IF(E50=0,"","3 RATA - polizza a garanzia")</f>
        <v/>
      </c>
      <c r="D50" s="71" t="str">
        <f>IFERROR(E50/E26,"")</f>
        <v/>
      </c>
      <c r="E50" s="72">
        <f>IF(E48=E24,0,(IF(K9=2,0,(ROUND((IF(K14=TRUE,"0",(IF(E26*40%&gt;$E$11,E24*30%,(E24-(IF(K14=TRUE,E24,(IF(E26*40%&gt;$E$11,E24*40%,(E24/E26)*$E$11)))))/2)))),2)))))</f>
        <v>0</v>
      </c>
      <c r="F50" s="73" t="str">
        <f>IF(E50=0,"","Da versare entro 2 anni da data di rilascio del Tit. Ed. o entro la fine lavori se antecedente i 2 anni")</f>
        <v/>
      </c>
      <c r="G50" s="52"/>
      <c r="H50" s="73"/>
      <c r="I50" s="39"/>
    </row>
    <row r="51" spans="3:9" ht="15" x14ac:dyDescent="0.25">
      <c r="C51" s="53" t="s">
        <v>20</v>
      </c>
      <c r="D51" s="74" t="str">
        <f>IF(E51=0,"",(IF(E51&lt;&gt;E24,"ATT.","")))</f>
        <v/>
      </c>
      <c r="E51" s="48">
        <f>SUM(E48:E50)</f>
        <v>0</v>
      </c>
      <c r="F51" s="75" t="str">
        <f>IF(E51=0,"",(IF(E49=0,"IMPORTO NON RATEIZZATO","Importo rateizzato")))</f>
        <v/>
      </c>
      <c r="G51" s="1"/>
      <c r="H51" s="1"/>
      <c r="I51" s="1"/>
    </row>
    <row r="52" spans="3:9" ht="4.9000000000000004" customHeight="1" thickBot="1" x14ac:dyDescent="0.3">
      <c r="C52" s="1"/>
      <c r="D52" s="1"/>
      <c r="E52" s="2"/>
      <c r="F52" s="1"/>
      <c r="G52" s="1"/>
      <c r="H52" s="1"/>
      <c r="I52" s="1"/>
    </row>
    <row r="53" spans="3:9" ht="15.75" thickBot="1" x14ac:dyDescent="0.3">
      <c r="C53" s="31" t="s">
        <v>29</v>
      </c>
      <c r="D53" s="32" t="s">
        <v>22</v>
      </c>
      <c r="E53" s="33" t="s">
        <v>11</v>
      </c>
      <c r="F53" s="34" t="s">
        <v>12</v>
      </c>
      <c r="G53" s="35"/>
      <c r="H53" s="35"/>
      <c r="I53" s="1"/>
    </row>
    <row r="54" spans="3:9" ht="15" x14ac:dyDescent="0.25">
      <c r="C54" s="57" t="str">
        <f>IF(E54=0,"",(IF(E55=0,"UNICA RATA","1 RATA")))</f>
        <v/>
      </c>
      <c r="D54" s="58" t="str">
        <f>IFERROR(E54/E25,"")</f>
        <v/>
      </c>
      <c r="E54" s="59">
        <f>IF(K9=2,0,(IF(E26&lt;E11,(0+ROUND(E25,2)),(IF(E26=0,"",0+(IF(K14=TRUE,E25,(IF(E26*40%&gt;$E$11,ROUND(E25*40%,2),ROUND((E25/E26)*$E$11,2))))))))))</f>
        <v>0</v>
      </c>
      <c r="F54" s="60" t="str">
        <f>IF(E54=0,"",(IF(E25=0,"","DA VERSARE CON SISTEMA PAGOPA PER POTER RITIRARE IL TITOLO EDILIZIO")))</f>
        <v/>
      </c>
      <c r="G54" s="61"/>
      <c r="H54" s="62"/>
      <c r="I54" s="39"/>
    </row>
    <row r="55" spans="3:9" ht="15" x14ac:dyDescent="0.25">
      <c r="C55" s="64" t="str">
        <f>IF(E55=0,"","2 RATA - polizza a garanzia")</f>
        <v/>
      </c>
      <c r="D55" s="65" t="str">
        <f>IFERROR(E55/E25,"")</f>
        <v/>
      </c>
      <c r="E55" s="66">
        <f>IF(E54=E25,0,(IF(K9=2,0,(ROUND(IF(K14=TRUE,"0",(IF(K14=TRUE,"0",(IF(E26*40%&gt;$E$11,E25*30%,(E25-(IF(K14=TRUE,E25,(IF(E25*40%&gt;$E$11,E25*40%,(E25/E26)*$E$11)))))/2))))),2)))))</f>
        <v>0</v>
      </c>
      <c r="F55" s="76" t="str">
        <f>IF(E55=0,"","Da versare entro 1 anno da data di rilascio del Titolo Edilizio")</f>
        <v/>
      </c>
      <c r="G55" s="77"/>
      <c r="H55" s="76"/>
      <c r="I55" s="39"/>
    </row>
    <row r="56" spans="3:9" ht="15.75" thickBot="1" x14ac:dyDescent="0.3">
      <c r="C56" s="70" t="str">
        <f>IF(E56=0,"","3 RATA - polizza a garanzia")</f>
        <v/>
      </c>
      <c r="D56" s="71" t="str">
        <f>IFERROR(E56/E25,"")</f>
        <v/>
      </c>
      <c r="E56" s="72">
        <f>IF(E54=E25,0,(IF(K9=2,0,(ROUND(IF(K14=TRUE,"0",(IF(K14=TRUE,"0",(IF(E26*40%&gt;$E$11,E25*30%,(E25-(IF(K14=TRUE,E25,(IF(E25*40%&gt;$E$11,E25*40%,(E25/E26)*$E$11)))))/2))))),2)))))</f>
        <v>0</v>
      </c>
      <c r="F56" s="73" t="str">
        <f>IF(E56=0,"","Da versare entro 2 anni da data di rilascio del Tit. Ed. o entro la fine lavori se antecedente i 2 anni")</f>
        <v/>
      </c>
      <c r="G56" s="52"/>
      <c r="H56" s="73"/>
      <c r="I56" s="39"/>
    </row>
    <row r="57" spans="3:9" ht="15" x14ac:dyDescent="0.25">
      <c r="C57" s="53" t="s">
        <v>30</v>
      </c>
      <c r="D57" s="74" t="str">
        <f>IF(E57=0,"",(IF(E57&lt;&gt;E25,"ATT.","")))</f>
        <v/>
      </c>
      <c r="E57" s="48">
        <f>SUM(E54:E56)</f>
        <v>0</v>
      </c>
      <c r="F57" s="75" t="str">
        <f>IF(E57=0,"",(IF(E55=0,"IMPORTO NON RATEIZZATO","Importo rateizzato")))</f>
        <v/>
      </c>
      <c r="G57" s="1"/>
      <c r="H57" s="1"/>
      <c r="I57" s="1"/>
    </row>
    <row r="58" spans="3:9" ht="15" x14ac:dyDescent="0.25">
      <c r="C58" s="1"/>
      <c r="D58" s="1"/>
      <c r="E58" s="1"/>
      <c r="F58" s="2"/>
      <c r="G58" s="1"/>
      <c r="H58" s="1"/>
      <c r="I58" s="1"/>
    </row>
    <row r="59" spans="3:9" ht="19.5" thickBot="1" x14ac:dyDescent="0.45">
      <c r="C59" s="30"/>
      <c r="D59" s="1"/>
      <c r="E59" s="1"/>
      <c r="F59" s="2"/>
      <c r="G59" s="1"/>
      <c r="H59" s="1"/>
      <c r="I59" s="1"/>
    </row>
    <row r="60" spans="3:9" ht="15.75" thickBot="1" x14ac:dyDescent="0.3">
      <c r="C60" s="31" t="s">
        <v>31</v>
      </c>
      <c r="D60" s="32"/>
      <c r="E60" s="33" t="s">
        <v>11</v>
      </c>
      <c r="F60" s="34" t="s">
        <v>12</v>
      </c>
      <c r="G60" s="35"/>
      <c r="H60" s="35"/>
      <c r="I60" s="1"/>
    </row>
    <row r="61" spans="3:9" ht="15" x14ac:dyDescent="0.25">
      <c r="C61" s="78" t="s">
        <v>32</v>
      </c>
      <c r="D61" s="37"/>
      <c r="E61" s="79">
        <f>E31+E37</f>
        <v>0</v>
      </c>
      <c r="F61" s="80" t="str">
        <f>IF(E31=0,"Nessuna rateizzazione","Da versare entro 1 anno da data di rilascio del Titolo Edilizio")</f>
        <v>Nessuna rateizzazione</v>
      </c>
      <c r="G61" s="38"/>
      <c r="H61" s="38"/>
      <c r="I61" s="39"/>
    </row>
    <row r="62" spans="3:9" ht="15" x14ac:dyDescent="0.25">
      <c r="C62" s="81" t="s">
        <v>33</v>
      </c>
      <c r="D62" s="82"/>
      <c r="E62" s="83">
        <f>E32+E38</f>
        <v>0</v>
      </c>
      <c r="F62" s="84" t="str">
        <f>IF(E32=0,"Nessuna rateizzazione","Da versare entro 2 anni da data di rilascio del Tit. Ed. o entro la fine lavori se antecedente i 2 anni")</f>
        <v>Nessuna rateizzazione</v>
      </c>
      <c r="G62" s="77"/>
      <c r="H62" s="77"/>
      <c r="I62" s="39"/>
    </row>
    <row r="63" spans="3:9" ht="15.75" thickBot="1" x14ac:dyDescent="0.3">
      <c r="C63" s="85" t="s">
        <v>34</v>
      </c>
      <c r="D63" s="86">
        <v>0.4</v>
      </c>
      <c r="E63" s="87">
        <f>(E61+E62)*D63</f>
        <v>0</v>
      </c>
      <c r="F63" s="88" t="s">
        <v>35</v>
      </c>
      <c r="G63" s="52"/>
      <c r="H63" s="52"/>
      <c r="I63" s="39"/>
    </row>
    <row r="64" spans="3:9" ht="15" x14ac:dyDescent="0.25">
      <c r="C64" s="89" t="s">
        <v>36</v>
      </c>
      <c r="D64" s="90"/>
      <c r="E64" s="91">
        <f>SUM(E61:E63)</f>
        <v>0</v>
      </c>
      <c r="F64" s="92" t="s">
        <v>37</v>
      </c>
      <c r="G64" s="93"/>
      <c r="H64" s="94"/>
      <c r="I64" s="95"/>
    </row>
    <row r="65" spans="3:9" ht="4.9000000000000004" customHeight="1" thickBot="1" x14ac:dyDescent="0.3">
      <c r="C65" s="96"/>
      <c r="D65" s="97"/>
      <c r="E65" s="98"/>
      <c r="F65" s="99"/>
      <c r="G65" s="95"/>
      <c r="H65" s="95"/>
      <c r="I65" s="95"/>
    </row>
    <row r="66" spans="3:9" ht="15.75" thickBot="1" x14ac:dyDescent="0.3">
      <c r="C66" s="31" t="s">
        <v>38</v>
      </c>
      <c r="D66" s="32"/>
      <c r="E66" s="33" t="s">
        <v>11</v>
      </c>
      <c r="F66" s="34" t="s">
        <v>12</v>
      </c>
      <c r="G66" s="35"/>
      <c r="H66" s="35"/>
      <c r="I66" s="1"/>
    </row>
    <row r="67" spans="3:9" ht="15" x14ac:dyDescent="0.25">
      <c r="C67" s="78" t="s">
        <v>39</v>
      </c>
      <c r="D67" s="37"/>
      <c r="E67" s="79">
        <f>E43</f>
        <v>0</v>
      </c>
      <c r="F67" s="80" t="str">
        <f>IF(E43=0,"Nessuna rateizzazione","Da versare entro 1 anno da data di rilascio del Titolo Edilizio")</f>
        <v>Nessuna rateizzazione</v>
      </c>
      <c r="G67" s="38"/>
      <c r="H67" s="38"/>
      <c r="I67" s="39"/>
    </row>
    <row r="68" spans="3:9" ht="15" x14ac:dyDescent="0.25">
      <c r="C68" s="81" t="s">
        <v>40</v>
      </c>
      <c r="D68" s="82"/>
      <c r="E68" s="83">
        <f>E44</f>
        <v>0</v>
      </c>
      <c r="F68" s="84" t="str">
        <f>IF(E44=0,"Nessuna rateizzazione","Da versare entro 2 anni da data di rilascio del Tit. Ed. o entro la fine lavori se antecedente i 2 anni")</f>
        <v>Nessuna rateizzazione</v>
      </c>
      <c r="G68" s="77"/>
      <c r="H68" s="77"/>
      <c r="I68" s="39"/>
    </row>
    <row r="69" spans="3:9" ht="15.75" thickBot="1" x14ac:dyDescent="0.3">
      <c r="C69" s="100" t="s">
        <v>41</v>
      </c>
      <c r="D69" s="101">
        <v>0.4</v>
      </c>
      <c r="E69" s="87">
        <f>(E67+E68)*D69</f>
        <v>0</v>
      </c>
      <c r="F69" s="88" t="s">
        <v>35</v>
      </c>
      <c r="G69" s="52"/>
      <c r="H69" s="52"/>
      <c r="I69" s="39"/>
    </row>
    <row r="70" spans="3:9" ht="15" x14ac:dyDescent="0.25">
      <c r="C70" s="89" t="s">
        <v>36</v>
      </c>
      <c r="D70" s="102"/>
      <c r="E70" s="91">
        <f>SUM(E67:E69)</f>
        <v>0</v>
      </c>
      <c r="F70" s="92" t="s">
        <v>42</v>
      </c>
      <c r="G70" s="93"/>
      <c r="H70" s="103"/>
      <c r="I70" s="1"/>
    </row>
    <row r="71" spans="3:9" ht="19.899999999999999" customHeight="1" x14ac:dyDescent="0.25">
      <c r="C71" s="15"/>
      <c r="D71" s="18"/>
      <c r="E71" s="104"/>
      <c r="F71" s="105"/>
      <c r="G71" s="1"/>
      <c r="H71" s="1"/>
      <c r="I71" s="1"/>
    </row>
    <row r="72" spans="3:9" ht="15.75" thickBot="1" x14ac:dyDescent="0.3">
      <c r="C72" s="106"/>
      <c r="D72" s="18"/>
      <c r="E72" s="104"/>
      <c r="F72" s="105"/>
      <c r="G72" s="1"/>
      <c r="H72" s="1"/>
      <c r="I72" s="1"/>
    </row>
    <row r="73" spans="3:9" ht="15.75" thickBot="1" x14ac:dyDescent="0.3">
      <c r="C73" s="31" t="s">
        <v>43</v>
      </c>
      <c r="D73" s="32"/>
      <c r="E73" s="33" t="s">
        <v>11</v>
      </c>
      <c r="F73" s="34" t="s">
        <v>12</v>
      </c>
      <c r="G73" s="35"/>
      <c r="H73" s="35"/>
      <c r="I73" s="1"/>
    </row>
    <row r="74" spans="3:9" ht="15" x14ac:dyDescent="0.25">
      <c r="C74" s="78" t="s">
        <v>44</v>
      </c>
      <c r="D74" s="37"/>
      <c r="E74" s="79">
        <f>IF(AND(E64&gt;0,E70&gt;0),(E31+E37+E43),0)</f>
        <v>0</v>
      </c>
      <c r="F74" s="80" t="str">
        <f>IF(AND(E64=0,E70=0),"Nessuna rateizzazione","Da versare entro 1 anno da data di rilascio del Titolo Edilizio")</f>
        <v>Nessuna rateizzazione</v>
      </c>
      <c r="G74" s="38"/>
      <c r="H74" s="38"/>
      <c r="I74" s="39"/>
    </row>
    <row r="75" spans="3:9" ht="15" x14ac:dyDescent="0.25">
      <c r="C75" s="81" t="s">
        <v>45</v>
      </c>
      <c r="D75" s="82"/>
      <c r="E75" s="83">
        <f>IF(AND(E64&gt;0,E70&gt;0),(E32+E38+E44),0)</f>
        <v>0</v>
      </c>
      <c r="F75" s="84" t="str">
        <f>IF(AND(E64=0,E70=0),"Nessuna rateizzazione","Da versare entro 2 anni da data di rilascio del Tit. Ed. o entro la fine lavori se antecedente i 2 anni")</f>
        <v>Nessuna rateizzazione</v>
      </c>
      <c r="G75" s="77"/>
      <c r="H75" s="77"/>
      <c r="I75" s="39"/>
    </row>
    <row r="76" spans="3:9" ht="15.75" thickBot="1" x14ac:dyDescent="0.3">
      <c r="C76" s="85" t="s">
        <v>46</v>
      </c>
      <c r="D76" s="86">
        <v>0.4</v>
      </c>
      <c r="E76" s="87">
        <f>(E74+E75)*D76</f>
        <v>0</v>
      </c>
      <c r="F76" s="88" t="s">
        <v>35</v>
      </c>
      <c r="G76" s="52"/>
      <c r="H76" s="52"/>
      <c r="I76" s="39"/>
    </row>
    <row r="77" spans="3:9" ht="15" x14ac:dyDescent="0.25">
      <c r="C77" s="89" t="s">
        <v>36</v>
      </c>
      <c r="D77" s="102"/>
      <c r="E77" s="91">
        <f>SUM(E74:E76)</f>
        <v>0</v>
      </c>
      <c r="F77" s="92" t="s">
        <v>47</v>
      </c>
      <c r="G77" s="93"/>
      <c r="H77" s="103"/>
      <c r="I77" s="1"/>
    </row>
    <row r="78" spans="3:9" ht="4.9000000000000004" customHeight="1" thickBot="1" x14ac:dyDescent="0.3">
      <c r="C78" s="1"/>
      <c r="D78" s="1"/>
      <c r="E78" s="1"/>
      <c r="F78" s="2"/>
      <c r="G78" s="1"/>
      <c r="H78" s="1"/>
      <c r="I78" s="1"/>
    </row>
    <row r="79" spans="3:9" ht="15.75" thickBot="1" x14ac:dyDescent="0.3">
      <c r="C79" s="31" t="s">
        <v>48</v>
      </c>
      <c r="D79" s="32"/>
      <c r="E79" s="33" t="s">
        <v>11</v>
      </c>
      <c r="F79" s="34" t="s">
        <v>12</v>
      </c>
      <c r="G79" s="35"/>
      <c r="H79" s="35"/>
      <c r="I79" s="1"/>
    </row>
    <row r="80" spans="3:9" ht="15" x14ac:dyDescent="0.25">
      <c r="C80" s="36" t="s">
        <v>49</v>
      </c>
      <c r="D80" s="37"/>
      <c r="E80" s="79">
        <f>E49+E55</f>
        <v>0</v>
      </c>
      <c r="F80" s="80" t="str">
        <f>IF(E51=0,"Nessuna rateizzazione","Da versare entro 1 anno da data di rilascio del Titolo Edilizio")</f>
        <v>Nessuna rateizzazione</v>
      </c>
      <c r="G80" s="38"/>
      <c r="H80" s="38"/>
      <c r="I80" s="39"/>
    </row>
    <row r="81" spans="2:9" ht="15" x14ac:dyDescent="0.25">
      <c r="C81" s="107" t="s">
        <v>50</v>
      </c>
      <c r="D81" s="82"/>
      <c r="E81" s="83">
        <f>E50+E56</f>
        <v>0</v>
      </c>
      <c r="F81" s="84" t="str">
        <f>IF(E51=0,"Nessuna rateizzazione","Da versare entro 2 anni da data di rilascio del Tit. Ed. o entro la fine lavori se antecedente i 2 anni")</f>
        <v>Nessuna rateizzazione</v>
      </c>
      <c r="G81" s="77"/>
      <c r="H81" s="77"/>
      <c r="I81" s="39"/>
    </row>
    <row r="82" spans="2:9" ht="15.75" thickBot="1" x14ac:dyDescent="0.3">
      <c r="C82" s="100" t="s">
        <v>51</v>
      </c>
      <c r="D82" s="101">
        <v>0.05</v>
      </c>
      <c r="E82" s="87">
        <f>(E80+E81)*D82</f>
        <v>0</v>
      </c>
      <c r="F82" s="88" t="s">
        <v>52</v>
      </c>
      <c r="G82" s="52"/>
      <c r="H82" s="52"/>
      <c r="I82" s="39"/>
    </row>
    <row r="83" spans="2:9" ht="15" x14ac:dyDescent="0.25">
      <c r="C83" s="89" t="s">
        <v>36</v>
      </c>
      <c r="D83" s="102"/>
      <c r="E83" s="91">
        <f>SUM(E80:E82)</f>
        <v>0</v>
      </c>
      <c r="F83" s="92" t="s">
        <v>53</v>
      </c>
      <c r="G83" s="93"/>
      <c r="H83" s="103"/>
      <c r="I83" s="1"/>
    </row>
    <row r="84" spans="2:9" ht="4.9000000000000004" customHeight="1" x14ac:dyDescent="0.25">
      <c r="C84" s="15"/>
      <c r="D84" s="18"/>
      <c r="E84" s="104"/>
      <c r="F84" s="105"/>
      <c r="G84" s="1"/>
      <c r="H84" s="1"/>
      <c r="I84" s="1"/>
    </row>
    <row r="85" spans="2:9" ht="15" customHeight="1" x14ac:dyDescent="0.25">
      <c r="C85" s="117" t="s">
        <v>54</v>
      </c>
      <c r="D85" s="118"/>
      <c r="E85" s="118"/>
      <c r="F85" s="118"/>
      <c r="G85" s="118"/>
      <c r="H85" s="118"/>
      <c r="I85" s="108"/>
    </row>
    <row r="86" spans="2:9" ht="10.15" customHeight="1" thickBot="1" x14ac:dyDescent="0.3">
      <c r="C86" s="15"/>
      <c r="D86" s="18"/>
      <c r="E86" s="104"/>
      <c r="F86" s="105"/>
      <c r="G86" s="1"/>
      <c r="H86" s="1"/>
      <c r="I86" s="1"/>
    </row>
    <row r="87" spans="2:9" ht="22.9" customHeight="1" thickTop="1" x14ac:dyDescent="0.25">
      <c r="B87" s="109"/>
      <c r="C87" s="109"/>
      <c r="D87" s="109"/>
      <c r="E87" s="109"/>
      <c r="F87" s="110"/>
      <c r="G87" s="109"/>
      <c r="H87" s="109"/>
      <c r="I87" s="109"/>
    </row>
    <row r="93" spans="2:9" ht="15" hidden="1" x14ac:dyDescent="0.25"/>
    <row r="94" spans="2:9" ht="15" hidden="1" x14ac:dyDescent="0.25"/>
    <row r="95" spans="2:9" ht="15" hidden="1" x14ac:dyDescent="0.25"/>
    <row r="96" spans="2:9" ht="15" hidden="1" x14ac:dyDescent="0.25"/>
    <row r="97" spans="16:16" ht="15" hidden="1" x14ac:dyDescent="0.25"/>
    <row r="98" spans="16:16" ht="15" hidden="1" x14ac:dyDescent="0.25"/>
    <row r="99" spans="16:16" ht="15" hidden="1" x14ac:dyDescent="0.25"/>
    <row r="100" spans="16:16" ht="15" hidden="1" x14ac:dyDescent="0.25"/>
    <row r="101" spans="16:16" ht="15" hidden="1" x14ac:dyDescent="0.25"/>
    <row r="102" spans="16:16" ht="15" hidden="1" x14ac:dyDescent="0.25">
      <c r="P102" s="1"/>
    </row>
    <row r="103" spans="16:16" ht="15" hidden="1" x14ac:dyDescent="0.25"/>
    <row r="104" spans="16:16" ht="15" hidden="1" x14ac:dyDescent="0.25"/>
    <row r="105" spans="16:16" ht="15" hidden="1" x14ac:dyDescent="0.25"/>
    <row r="106" spans="16:16" ht="15" hidden="1" x14ac:dyDescent="0.25"/>
    <row r="107" spans="16:16" ht="15" hidden="1" x14ac:dyDescent="0.25"/>
    <row r="108" spans="16:16" ht="15" hidden="1" x14ac:dyDescent="0.25"/>
    <row r="109" spans="16:16" ht="15" hidden="1" x14ac:dyDescent="0.25"/>
    <row r="110" spans="16:16" ht="15" hidden="1" x14ac:dyDescent="0.25"/>
    <row r="111" spans="16:16" ht="15" hidden="1" x14ac:dyDescent="0.25"/>
  </sheetData>
  <sheetProtection algorithmName="SHA-512" hashValue="ZTIdfyHGQM72/ZkMyVGVq9ENgSGrN94QH3RQImfvCEy8TCBgHd6nAWzbE9Jg5Ro+u1hKJBGP4YYkHTu6WB7yTQ==" saltValue="DRIPJYvFdLlYvxrvNYwHvQ==" spinCount="100000" sheet="1" objects="1" scenarios="1" selectLockedCells="1"/>
  <mergeCells count="5">
    <mergeCell ref="C2:H2"/>
    <mergeCell ref="F11:H11"/>
    <mergeCell ref="C85:H85"/>
    <mergeCell ref="E6:I6"/>
    <mergeCell ref="E4:I4"/>
  </mergeCells>
  <conditionalFormatting sqref="C30">
    <cfRule type="expression" dxfId="29" priority="36">
      <formula>AND(E30&lt;&gt;"",E30&lt;&gt;0)</formula>
    </cfRule>
  </conditionalFormatting>
  <conditionalFormatting sqref="D30">
    <cfRule type="expression" dxfId="28" priority="35">
      <formula>AND(E30&lt;&gt;"",E30&lt;&gt;0)</formula>
    </cfRule>
  </conditionalFormatting>
  <conditionalFormatting sqref="E30">
    <cfRule type="expression" dxfId="27" priority="34">
      <formula>AND(E30&lt;&gt;"",E30&lt;&gt;0)</formula>
    </cfRule>
  </conditionalFormatting>
  <conditionalFormatting sqref="H30">
    <cfRule type="expression" dxfId="26" priority="33">
      <formula>AND(E30&lt;&gt;"",E30&lt;&gt;0)</formula>
    </cfRule>
  </conditionalFormatting>
  <conditionalFormatting sqref="F30">
    <cfRule type="expression" dxfId="25" priority="32">
      <formula>AND(E30&lt;&gt;"",E30&lt;&gt;0)</formula>
    </cfRule>
  </conditionalFormatting>
  <conditionalFormatting sqref="G30">
    <cfRule type="expression" dxfId="24" priority="31">
      <formula>AND(E30&lt;&gt;"",E30&lt;&gt;0)</formula>
    </cfRule>
  </conditionalFormatting>
  <conditionalFormatting sqref="C36">
    <cfRule type="expression" dxfId="23" priority="24">
      <formula>AND(E36&lt;&gt;"",E36&lt;&gt;0)</formula>
    </cfRule>
  </conditionalFormatting>
  <conditionalFormatting sqref="D36">
    <cfRule type="expression" dxfId="22" priority="23">
      <formula>AND(E36&lt;&gt;"",E36&lt;&gt;0)</formula>
    </cfRule>
  </conditionalFormatting>
  <conditionalFormatting sqref="E36">
    <cfRule type="expression" dxfId="21" priority="22">
      <formula>AND(E36&lt;&gt;"",E36&lt;&gt;0)</formula>
    </cfRule>
  </conditionalFormatting>
  <conditionalFormatting sqref="H36">
    <cfRule type="expression" dxfId="20" priority="21">
      <formula>AND(E36&lt;&gt;"",E36&lt;&gt;0)</formula>
    </cfRule>
  </conditionalFormatting>
  <conditionalFormatting sqref="F36">
    <cfRule type="expression" dxfId="19" priority="20">
      <formula>AND(E36&lt;&gt;"",E36&lt;&gt;0)</formula>
    </cfRule>
  </conditionalFormatting>
  <conditionalFormatting sqref="G36">
    <cfRule type="expression" dxfId="18" priority="19">
      <formula>AND(E36&lt;&gt;"",E36&lt;&gt;0)</formula>
    </cfRule>
  </conditionalFormatting>
  <conditionalFormatting sqref="C42">
    <cfRule type="expression" dxfId="17" priority="18">
      <formula>AND(E42&lt;&gt;"",E42&lt;&gt;0)</formula>
    </cfRule>
  </conditionalFormatting>
  <conditionalFormatting sqref="D42">
    <cfRule type="expression" dxfId="16" priority="17">
      <formula>AND(E42&lt;&gt;"",E42&lt;&gt;0)</formula>
    </cfRule>
  </conditionalFormatting>
  <conditionalFormatting sqref="E42">
    <cfRule type="expression" dxfId="15" priority="16">
      <formula>AND(E42&lt;&gt;"",E42&lt;&gt;0)</formula>
    </cfRule>
  </conditionalFormatting>
  <conditionalFormatting sqref="H42">
    <cfRule type="expression" dxfId="14" priority="15">
      <formula>AND(E42&lt;&gt;"",E42&lt;&gt;0)</formula>
    </cfRule>
  </conditionalFormatting>
  <conditionalFormatting sqref="F42">
    <cfRule type="expression" dxfId="13" priority="14">
      <formula>AND(E42&lt;&gt;"",E42&lt;&gt;0)</formula>
    </cfRule>
  </conditionalFormatting>
  <conditionalFormatting sqref="G42">
    <cfRule type="expression" dxfId="12" priority="13">
      <formula>AND(E42&lt;&gt;"",E42&lt;&gt;0)</formula>
    </cfRule>
  </conditionalFormatting>
  <conditionalFormatting sqref="C48">
    <cfRule type="expression" dxfId="11" priority="12">
      <formula>AND(E48&lt;&gt;"",E48&lt;&gt;0)</formula>
    </cfRule>
  </conditionalFormatting>
  <conditionalFormatting sqref="D48">
    <cfRule type="expression" dxfId="10" priority="11">
      <formula>AND(E48&lt;&gt;"",E48&lt;&gt;0)</formula>
    </cfRule>
  </conditionalFormatting>
  <conditionalFormatting sqref="E48">
    <cfRule type="expression" dxfId="9" priority="10">
      <formula>AND(E48&lt;&gt;"",E48&lt;&gt;0)</formula>
    </cfRule>
  </conditionalFormatting>
  <conditionalFormatting sqref="H48">
    <cfRule type="expression" dxfId="8" priority="9">
      <formula>AND(E48&lt;&gt;"",E48&lt;&gt;0)</formula>
    </cfRule>
  </conditionalFormatting>
  <conditionalFormatting sqref="F48">
    <cfRule type="expression" dxfId="7" priority="8">
      <formula>AND(E48&lt;&gt;"",E48&lt;&gt;0)</formula>
    </cfRule>
  </conditionalFormatting>
  <conditionalFormatting sqref="G48">
    <cfRule type="expression" dxfId="6" priority="7">
      <formula>AND(E48&lt;&gt;"",E48&lt;&gt;0)</formula>
    </cfRule>
  </conditionalFormatting>
  <conditionalFormatting sqref="C54">
    <cfRule type="expression" dxfId="5" priority="6">
      <formula>AND(E54&lt;&gt;"",E54&lt;&gt;0)</formula>
    </cfRule>
  </conditionalFormatting>
  <conditionalFormatting sqref="D54">
    <cfRule type="expression" dxfId="4" priority="5">
      <formula>AND(E54&lt;&gt;"",E54&lt;&gt;0)</formula>
    </cfRule>
  </conditionalFormatting>
  <conditionalFormatting sqref="E54">
    <cfRule type="expression" dxfId="3" priority="4">
      <formula>AND(E54&lt;&gt;"",E54&lt;&gt;0)</formula>
    </cfRule>
  </conditionalFormatting>
  <conditionalFormatting sqref="H54">
    <cfRule type="expression" dxfId="2" priority="3">
      <formula>AND(E54&lt;&gt;"",E54&lt;&gt;0)</formula>
    </cfRule>
  </conditionalFormatting>
  <conditionalFormatting sqref="F54">
    <cfRule type="expression" dxfId="1" priority="2">
      <formula>AND(E54&lt;&gt;"",E54&lt;&gt;0)</formula>
    </cfRule>
  </conditionalFormatting>
  <conditionalFormatting sqref="G54">
    <cfRule type="expression" dxfId="0" priority="1">
      <formula>AND(E54&lt;&gt;"",E54&lt;&gt;0)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0</xdr:rowOff>
                  </from>
                  <to>
                    <xdr:col>4</xdr:col>
                    <xdr:colOff>819150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457200</xdr:colOff>
                    <xdr:row>12</xdr:row>
                    <xdr:rowOff>171450</xdr:rowOff>
                  </from>
                  <to>
                    <xdr:col>4</xdr:col>
                    <xdr:colOff>800100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180975</xdr:rowOff>
                  </from>
                  <to>
                    <xdr:col>4</xdr:col>
                    <xdr:colOff>819150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0</xdr:rowOff>
                  </from>
                  <to>
                    <xdr:col>4</xdr:col>
                    <xdr:colOff>819150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457200</xdr:colOff>
                    <xdr:row>12</xdr:row>
                    <xdr:rowOff>171450</xdr:rowOff>
                  </from>
                  <to>
                    <xdr:col>4</xdr:col>
                    <xdr:colOff>800100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180975</xdr:rowOff>
                  </from>
                  <to>
                    <xdr:col>4</xdr:col>
                    <xdr:colOff>819150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3</xdr:col>
                    <xdr:colOff>57150</xdr:colOff>
                    <xdr:row>7</xdr:row>
                    <xdr:rowOff>95250</xdr:rowOff>
                  </from>
                  <to>
                    <xdr:col>4</xdr:col>
                    <xdr:colOff>857250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3</xdr:col>
                    <xdr:colOff>171450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4</xdr:col>
                    <xdr:colOff>285750</xdr:colOff>
                    <xdr:row>7</xdr:row>
                    <xdr:rowOff>171450</xdr:rowOff>
                  </from>
                  <to>
                    <xdr:col>4</xdr:col>
                    <xdr:colOff>771525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PROSPETTO RATE</vt:lpstr>
      <vt:lpstr>'PROSPETTO RATE'!Area_stampa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Rinaldi</dc:creator>
  <cp:lastModifiedBy>Rinaldi Gianluca</cp:lastModifiedBy>
  <dcterms:created xsi:type="dcterms:W3CDTF">2021-05-01T08:47:12Z</dcterms:created>
  <dcterms:modified xsi:type="dcterms:W3CDTF">2021-07-01T07:04:13Z</dcterms:modified>
</cp:coreProperties>
</file>